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intranet.rkas.ee/haldus/RI ja HALDUSLEPINGUD/YLEP 2018/Sotsiaalministeerium/SKA/Endla tn 8_SKA/Muudatus 8/alates 01.06.2019/"/>
    </mc:Choice>
  </mc:AlternateContent>
  <xr:revisionPtr revIDLastSave="0" documentId="13_ncr:1_{12DD1A60-CA00-4C75-BEC4-B579E8C300C4}" xr6:coauthVersionLast="33" xr6:coauthVersionMax="33" xr10:uidLastSave="{00000000-0000-0000-0000-000000000000}"/>
  <bookViews>
    <workbookView xWindow="0" yWindow="0" windowWidth="28800" windowHeight="13965" xr2:uid="{00000000-000D-0000-FFFF-FFFF00000000}"/>
  </bookViews>
  <sheets>
    <sheet name="Lisa 3" sheetId="5" r:id="rId1"/>
    <sheet name="Lisa 3 abitabel" sheetId="4" state="hidden" r:id="rId2"/>
    <sheet name="kapitalikomponendi annuiteet" sheetId="3" r:id="rId3"/>
  </sheets>
  <calcPr calcId="179017"/>
  <fileRecoveryPr autoRecover="0"/>
</workbook>
</file>

<file path=xl/calcChain.xml><?xml version="1.0" encoding="utf-8"?>
<calcChain xmlns="http://schemas.openxmlformats.org/spreadsheetml/2006/main">
  <c r="H37" i="5" l="1"/>
  <c r="H36" i="5"/>
  <c r="F37" i="5"/>
  <c r="F36" i="5"/>
  <c r="H35" i="5" l="1"/>
  <c r="G34" i="5"/>
  <c r="J37" i="4" l="1"/>
  <c r="J36" i="4"/>
  <c r="H37" i="4"/>
  <c r="H36" i="4"/>
  <c r="F37" i="4"/>
  <c r="F36" i="4"/>
  <c r="M21" i="4" l="1"/>
  <c r="F31" i="5" l="1"/>
  <c r="G30" i="5"/>
  <c r="E30" i="5"/>
  <c r="E29" i="5"/>
  <c r="E28" i="5"/>
  <c r="E27" i="5"/>
  <c r="E26" i="5"/>
  <c r="E24" i="5"/>
  <c r="E20" i="5"/>
  <c r="E19" i="5"/>
  <c r="E18" i="5"/>
  <c r="E17" i="5"/>
  <c r="E16" i="5"/>
  <c r="E15" i="5"/>
  <c r="E14" i="5"/>
  <c r="H13" i="5"/>
  <c r="G13" i="5" s="1"/>
  <c r="F13" i="5"/>
  <c r="F21" i="5" s="1"/>
  <c r="G9" i="5"/>
  <c r="G15" i="5" l="1"/>
  <c r="G19" i="5"/>
  <c r="G27" i="5"/>
  <c r="H27" i="5" s="1"/>
  <c r="G17" i="5"/>
  <c r="H17" i="5" s="1"/>
  <c r="E31" i="5"/>
  <c r="G29" i="5"/>
  <c r="H29" i="5" s="1"/>
  <c r="G14" i="5"/>
  <c r="H14" i="5" s="1"/>
  <c r="G18" i="5"/>
  <c r="H18" i="5" s="1"/>
  <c r="G26" i="5"/>
  <c r="G16" i="5"/>
  <c r="G20" i="5"/>
  <c r="H20" i="5" s="1"/>
  <c r="G28" i="5"/>
  <c r="H28" i="5" s="1"/>
  <c r="E13" i="5"/>
  <c r="E21" i="5"/>
  <c r="E33" i="5" s="1"/>
  <c r="E34" i="5" s="1"/>
  <c r="E35" i="5" s="1"/>
  <c r="G24" i="5"/>
  <c r="H24" i="5" s="1"/>
  <c r="G21" i="5"/>
  <c r="H16" i="5"/>
  <c r="H26" i="5"/>
  <c r="F33" i="5"/>
  <c r="H15" i="5"/>
  <c r="H19" i="5"/>
  <c r="G72" i="3"/>
  <c r="W73" i="3"/>
  <c r="U73" i="3"/>
  <c r="T73" i="3"/>
  <c r="G31" i="5" l="1"/>
  <c r="G33" i="5" s="1"/>
  <c r="G35" i="5" s="1"/>
  <c r="H21" i="5"/>
  <c r="F34" i="5"/>
  <c r="F35" i="5" s="1"/>
  <c r="H31" i="5"/>
  <c r="I9" i="4"/>
  <c r="G9" i="4"/>
  <c r="H33" i="5" l="1"/>
  <c r="H34" i="5"/>
  <c r="J13" i="4"/>
  <c r="H13" i="4"/>
  <c r="Q19" i="3"/>
  <c r="Q20" i="3" s="1"/>
  <c r="Q21" i="3" s="1"/>
  <c r="Q22" i="3" s="1"/>
  <c r="Q23" i="3" s="1"/>
  <c r="Q24" i="3" s="1"/>
  <c r="Q25" i="3" s="1"/>
  <c r="Q26" i="3" s="1"/>
  <c r="Q27" i="3" s="1"/>
  <c r="Q28" i="3" s="1"/>
  <c r="Q29" i="3" s="1"/>
  <c r="Q30" i="3" s="1"/>
  <c r="Q31" i="3" s="1"/>
  <c r="Q32" i="3" s="1"/>
  <c r="Q33" i="3" s="1"/>
  <c r="Q34" i="3" s="1"/>
  <c r="Q35" i="3" s="1"/>
  <c r="Q36" i="3" s="1"/>
  <c r="Q37" i="3" s="1"/>
  <c r="Q38" i="3" s="1"/>
  <c r="Q39" i="3" s="1"/>
  <c r="Q40" i="3" s="1"/>
  <c r="Q41" i="3" s="1"/>
  <c r="Q42" i="3" s="1"/>
  <c r="Q43" i="3" s="1"/>
  <c r="Q44" i="3" s="1"/>
  <c r="Q45" i="3" s="1"/>
  <c r="Q46" i="3" s="1"/>
  <c r="Q47" i="3" s="1"/>
  <c r="Q48" i="3" s="1"/>
  <c r="Q49" i="3" s="1"/>
  <c r="Q50" i="3" s="1"/>
  <c r="Q51" i="3" s="1"/>
  <c r="Q52" i="3" s="1"/>
  <c r="Q53" i="3" s="1"/>
  <c r="Q54" i="3" s="1"/>
  <c r="Q55" i="3" s="1"/>
  <c r="Q56" i="3" s="1"/>
  <c r="Q57" i="3" s="1"/>
  <c r="Q58" i="3" s="1"/>
  <c r="Q59" i="3" s="1"/>
  <c r="Q60" i="3" s="1"/>
  <c r="Q61" i="3" s="1"/>
  <c r="Q62" i="3" s="1"/>
  <c r="Q63" i="3" s="1"/>
  <c r="Q64" i="3" s="1"/>
  <c r="Q65" i="3" s="1"/>
  <c r="Q66" i="3" s="1"/>
  <c r="Q67" i="3" s="1"/>
  <c r="Q68" i="3" s="1"/>
  <c r="Q69" i="3" s="1"/>
  <c r="Q70" i="3" s="1"/>
  <c r="Q71" i="3" s="1"/>
  <c r="Q72" i="3" s="1"/>
  <c r="Q73" i="3" s="1"/>
  <c r="Q74" i="3" s="1"/>
  <c r="Q75" i="3" s="1"/>
  <c r="Q76" i="3" s="1"/>
  <c r="Q77" i="3" s="1"/>
  <c r="V18" i="3"/>
  <c r="V19" i="3" s="1"/>
  <c r="T18" i="3"/>
  <c r="S18" i="3"/>
  <c r="Q18" i="3"/>
  <c r="N18" i="3"/>
  <c r="N19" i="3" s="1"/>
  <c r="K18" i="3"/>
  <c r="L18" i="3" s="1"/>
  <c r="I18" i="3"/>
  <c r="I19" i="3" s="1"/>
  <c r="I20" i="3" s="1"/>
  <c r="I21" i="3" s="1"/>
  <c r="I22" i="3" s="1"/>
  <c r="I23" i="3" s="1"/>
  <c r="I24" i="3" s="1"/>
  <c r="I25" i="3" s="1"/>
  <c r="I26" i="3" s="1"/>
  <c r="I27" i="3" s="1"/>
  <c r="I28" i="3" s="1"/>
  <c r="I29" i="3" s="1"/>
  <c r="I30" i="3" s="1"/>
  <c r="I31" i="3" s="1"/>
  <c r="I32" i="3" s="1"/>
  <c r="I33" i="3" s="1"/>
  <c r="I34" i="3" s="1"/>
  <c r="I35" i="3" s="1"/>
  <c r="I36" i="3" s="1"/>
  <c r="I37" i="3" s="1"/>
  <c r="I38" i="3" s="1"/>
  <c r="I39" i="3" s="1"/>
  <c r="I40" i="3" s="1"/>
  <c r="I41" i="3" s="1"/>
  <c r="I42" i="3" s="1"/>
  <c r="I43" i="3" s="1"/>
  <c r="I44" i="3" s="1"/>
  <c r="I45" i="3" s="1"/>
  <c r="I46" i="3" s="1"/>
  <c r="I47" i="3" s="1"/>
  <c r="I48" i="3" s="1"/>
  <c r="I49" i="3" s="1"/>
  <c r="I50" i="3" s="1"/>
  <c r="I51" i="3" s="1"/>
  <c r="I52" i="3" s="1"/>
  <c r="I53" i="3" s="1"/>
  <c r="I54" i="3" s="1"/>
  <c r="I55" i="3" s="1"/>
  <c r="I56" i="3" s="1"/>
  <c r="I57" i="3" s="1"/>
  <c r="I58" i="3" s="1"/>
  <c r="I59" i="3" s="1"/>
  <c r="I60" i="3" s="1"/>
  <c r="I61" i="3" s="1"/>
  <c r="I62" i="3" s="1"/>
  <c r="I63" i="3" s="1"/>
  <c r="I64" i="3" s="1"/>
  <c r="I65" i="3" s="1"/>
  <c r="I66" i="3" s="1"/>
  <c r="I67" i="3" s="1"/>
  <c r="I68" i="3" s="1"/>
  <c r="I69" i="3" s="1"/>
  <c r="I70" i="3" s="1"/>
  <c r="I71" i="3" s="1"/>
  <c r="I72" i="3" s="1"/>
  <c r="I73" i="3" s="1"/>
  <c r="I74" i="3" s="1"/>
  <c r="I75" i="3" s="1"/>
  <c r="I76" i="3" s="1"/>
  <c r="I77" i="3" s="1"/>
  <c r="I13" i="4"/>
  <c r="I30" i="4"/>
  <c r="U18" i="3" l="1"/>
  <c r="W18" i="3"/>
  <c r="S19" i="3" s="1"/>
  <c r="V20" i="3"/>
  <c r="N20" i="3"/>
  <c r="M18" i="3"/>
  <c r="O18" i="3" s="1"/>
  <c r="K19" i="3" s="1"/>
  <c r="V21" i="3" l="1"/>
  <c r="T19" i="3"/>
  <c r="U19" i="3" s="1"/>
  <c r="W19" i="3"/>
  <c r="S20" i="3" s="1"/>
  <c r="L19" i="3"/>
  <c r="M19" i="3" s="1"/>
  <c r="O19" i="3" s="1"/>
  <c r="K20" i="3" s="1"/>
  <c r="N21" i="3"/>
  <c r="V22" i="3" l="1"/>
  <c r="T20" i="3"/>
  <c r="U20" i="3" s="1"/>
  <c r="W20" i="3" s="1"/>
  <c r="S21" i="3" s="1"/>
  <c r="N22" i="3"/>
  <c r="L20" i="3"/>
  <c r="M20" i="3" s="1"/>
  <c r="O20" i="3" s="1"/>
  <c r="K21" i="3" s="1"/>
  <c r="T21" i="3" l="1"/>
  <c r="U21" i="3" s="1"/>
  <c r="W21" i="3" s="1"/>
  <c r="S22" i="3" s="1"/>
  <c r="V23" i="3"/>
  <c r="L21" i="3"/>
  <c r="M21" i="3" s="1"/>
  <c r="O21" i="3" s="1"/>
  <c r="K22" i="3" s="1"/>
  <c r="N23" i="3"/>
  <c r="T22" i="3" l="1"/>
  <c r="U22" i="3" s="1"/>
  <c r="W22" i="3" s="1"/>
  <c r="S23" i="3" s="1"/>
  <c r="V24" i="3"/>
  <c r="L22" i="3"/>
  <c r="M22" i="3" s="1"/>
  <c r="O22" i="3" s="1"/>
  <c r="K23" i="3" s="1"/>
  <c r="N24" i="3"/>
  <c r="V25" i="3" l="1"/>
  <c r="T23" i="3"/>
  <c r="U23" i="3" s="1"/>
  <c r="W23" i="3" s="1"/>
  <c r="S24" i="3" s="1"/>
  <c r="L23" i="3"/>
  <c r="M23" i="3" s="1"/>
  <c r="O23" i="3" s="1"/>
  <c r="K24" i="3" s="1"/>
  <c r="N25" i="3"/>
  <c r="T24" i="3" l="1"/>
  <c r="U24" i="3" s="1"/>
  <c r="W24" i="3" s="1"/>
  <c r="S25" i="3" s="1"/>
  <c r="V26" i="3"/>
  <c r="L24" i="3"/>
  <c r="M24" i="3" s="1"/>
  <c r="O24" i="3" s="1"/>
  <c r="K25" i="3" s="1"/>
  <c r="N26" i="3"/>
  <c r="T25" i="3" l="1"/>
  <c r="U25" i="3" s="1"/>
  <c r="W25" i="3" s="1"/>
  <c r="S26" i="3" s="1"/>
  <c r="V27" i="3"/>
  <c r="L25" i="3"/>
  <c r="M25" i="3" s="1"/>
  <c r="O25" i="3" s="1"/>
  <c r="K26" i="3" s="1"/>
  <c r="N27" i="3"/>
  <c r="T26" i="3" l="1"/>
  <c r="U26" i="3" s="1"/>
  <c r="W26" i="3" s="1"/>
  <c r="S27" i="3" s="1"/>
  <c r="V28" i="3"/>
  <c r="L26" i="3"/>
  <c r="M26" i="3" s="1"/>
  <c r="O26" i="3" s="1"/>
  <c r="K27" i="3" s="1"/>
  <c r="N28" i="3"/>
  <c r="T27" i="3" l="1"/>
  <c r="U27" i="3" s="1"/>
  <c r="W27" i="3" s="1"/>
  <c r="S28" i="3" s="1"/>
  <c r="V29" i="3"/>
  <c r="L27" i="3"/>
  <c r="M27" i="3" s="1"/>
  <c r="O27" i="3" s="1"/>
  <c r="K28" i="3" s="1"/>
  <c r="N29" i="3"/>
  <c r="T28" i="3" l="1"/>
  <c r="U28" i="3" s="1"/>
  <c r="W28" i="3" s="1"/>
  <c r="S29" i="3" s="1"/>
  <c r="V30" i="3"/>
  <c r="L28" i="3"/>
  <c r="M28" i="3" s="1"/>
  <c r="O28" i="3" s="1"/>
  <c r="K29" i="3" s="1"/>
  <c r="N30" i="3"/>
  <c r="T29" i="3" l="1"/>
  <c r="U29" i="3" s="1"/>
  <c r="W29" i="3" s="1"/>
  <c r="S30" i="3" s="1"/>
  <c r="V31" i="3"/>
  <c r="L29" i="3"/>
  <c r="M29" i="3" s="1"/>
  <c r="O29" i="3" s="1"/>
  <c r="K30" i="3" s="1"/>
  <c r="N31" i="3"/>
  <c r="T30" i="3" l="1"/>
  <c r="U30" i="3" s="1"/>
  <c r="W30" i="3" s="1"/>
  <c r="S31" i="3" s="1"/>
  <c r="V32" i="3"/>
  <c r="L30" i="3"/>
  <c r="M30" i="3" s="1"/>
  <c r="O30" i="3" s="1"/>
  <c r="K31" i="3" s="1"/>
  <c r="N32" i="3"/>
  <c r="T31" i="3" l="1"/>
  <c r="U31" i="3" s="1"/>
  <c r="W31" i="3" s="1"/>
  <c r="S32" i="3" s="1"/>
  <c r="V33" i="3"/>
  <c r="L31" i="3"/>
  <c r="M31" i="3" s="1"/>
  <c r="O31" i="3" s="1"/>
  <c r="K32" i="3" s="1"/>
  <c r="N33" i="3"/>
  <c r="T32" i="3" l="1"/>
  <c r="U32" i="3" s="1"/>
  <c r="W32" i="3" s="1"/>
  <c r="S33" i="3" s="1"/>
  <c r="V34" i="3"/>
  <c r="L32" i="3"/>
  <c r="M32" i="3" s="1"/>
  <c r="O32" i="3" s="1"/>
  <c r="K33" i="3" s="1"/>
  <c r="N34" i="3"/>
  <c r="T33" i="3" l="1"/>
  <c r="U33" i="3" s="1"/>
  <c r="W33" i="3" s="1"/>
  <c r="S34" i="3" s="1"/>
  <c r="V35" i="3"/>
  <c r="L33" i="3"/>
  <c r="M33" i="3" s="1"/>
  <c r="O33" i="3" s="1"/>
  <c r="K34" i="3" s="1"/>
  <c r="N35" i="3"/>
  <c r="T34" i="3" l="1"/>
  <c r="U34" i="3" s="1"/>
  <c r="W34" i="3" s="1"/>
  <c r="S35" i="3" s="1"/>
  <c r="V36" i="3"/>
  <c r="L34" i="3"/>
  <c r="M34" i="3" s="1"/>
  <c r="O34" i="3" s="1"/>
  <c r="K35" i="3" s="1"/>
  <c r="N36" i="3"/>
  <c r="T35" i="3" l="1"/>
  <c r="U35" i="3" s="1"/>
  <c r="W35" i="3" s="1"/>
  <c r="S36" i="3" s="1"/>
  <c r="V37" i="3"/>
  <c r="L35" i="3"/>
  <c r="M35" i="3" s="1"/>
  <c r="O35" i="3" s="1"/>
  <c r="K36" i="3" s="1"/>
  <c r="N37" i="3"/>
  <c r="T36" i="3" l="1"/>
  <c r="U36" i="3" s="1"/>
  <c r="W36" i="3" s="1"/>
  <c r="S37" i="3" s="1"/>
  <c r="V38" i="3"/>
  <c r="L36" i="3"/>
  <c r="M36" i="3" s="1"/>
  <c r="O36" i="3" s="1"/>
  <c r="K37" i="3" s="1"/>
  <c r="N38" i="3"/>
  <c r="T37" i="3" l="1"/>
  <c r="U37" i="3" s="1"/>
  <c r="W37" i="3" s="1"/>
  <c r="S38" i="3" s="1"/>
  <c r="V39" i="3"/>
  <c r="L37" i="3"/>
  <c r="M37" i="3" s="1"/>
  <c r="O37" i="3" s="1"/>
  <c r="K38" i="3" s="1"/>
  <c r="N39" i="3"/>
  <c r="T38" i="3" l="1"/>
  <c r="U38" i="3" s="1"/>
  <c r="W38" i="3" s="1"/>
  <c r="S39" i="3" s="1"/>
  <c r="V40" i="3"/>
  <c r="L38" i="3"/>
  <c r="M38" i="3" s="1"/>
  <c r="O38" i="3" s="1"/>
  <c r="K39" i="3" s="1"/>
  <c r="N40" i="3"/>
  <c r="T39" i="3" l="1"/>
  <c r="U39" i="3" s="1"/>
  <c r="W39" i="3" s="1"/>
  <c r="S40" i="3" s="1"/>
  <c r="V41" i="3"/>
  <c r="L39" i="3"/>
  <c r="M39" i="3" s="1"/>
  <c r="O39" i="3" s="1"/>
  <c r="K40" i="3" s="1"/>
  <c r="N41" i="3"/>
  <c r="T40" i="3" l="1"/>
  <c r="U40" i="3" s="1"/>
  <c r="W40" i="3" s="1"/>
  <c r="S41" i="3" s="1"/>
  <c r="V42" i="3"/>
  <c r="L40" i="3"/>
  <c r="M40" i="3" s="1"/>
  <c r="O40" i="3" s="1"/>
  <c r="K41" i="3" s="1"/>
  <c r="N42" i="3"/>
  <c r="T41" i="3" l="1"/>
  <c r="U41" i="3" s="1"/>
  <c r="W41" i="3" s="1"/>
  <c r="S42" i="3" s="1"/>
  <c r="V43" i="3"/>
  <c r="L41" i="3"/>
  <c r="M41" i="3" s="1"/>
  <c r="O41" i="3" s="1"/>
  <c r="K42" i="3" s="1"/>
  <c r="N43" i="3"/>
  <c r="T42" i="3" l="1"/>
  <c r="U42" i="3" s="1"/>
  <c r="W42" i="3" s="1"/>
  <c r="S43" i="3" s="1"/>
  <c r="V44" i="3"/>
  <c r="L42" i="3"/>
  <c r="M42" i="3" s="1"/>
  <c r="O42" i="3" s="1"/>
  <c r="K43" i="3" s="1"/>
  <c r="N44" i="3"/>
  <c r="T43" i="3" l="1"/>
  <c r="U43" i="3" s="1"/>
  <c r="W43" i="3" s="1"/>
  <c r="S44" i="3" s="1"/>
  <c r="V45" i="3"/>
  <c r="L43" i="3"/>
  <c r="M43" i="3" s="1"/>
  <c r="O43" i="3" s="1"/>
  <c r="K44" i="3" s="1"/>
  <c r="N45" i="3"/>
  <c r="T44" i="3" l="1"/>
  <c r="U44" i="3" s="1"/>
  <c r="W44" i="3" s="1"/>
  <c r="S45" i="3" s="1"/>
  <c r="V46" i="3"/>
  <c r="L44" i="3"/>
  <c r="M44" i="3" s="1"/>
  <c r="O44" i="3" s="1"/>
  <c r="K45" i="3" s="1"/>
  <c r="N46" i="3"/>
  <c r="V47" i="3" l="1"/>
  <c r="T45" i="3"/>
  <c r="U45" i="3" s="1"/>
  <c r="W45" i="3" s="1"/>
  <c r="S46" i="3" s="1"/>
  <c r="L45" i="3"/>
  <c r="M45" i="3" s="1"/>
  <c r="O45" i="3" s="1"/>
  <c r="K46" i="3" s="1"/>
  <c r="N47" i="3"/>
  <c r="T46" i="3" l="1"/>
  <c r="U46" i="3" s="1"/>
  <c r="W46" i="3" s="1"/>
  <c r="S47" i="3" s="1"/>
  <c r="V48" i="3"/>
  <c r="L46" i="3"/>
  <c r="M46" i="3" s="1"/>
  <c r="O46" i="3" s="1"/>
  <c r="K47" i="3" s="1"/>
  <c r="N48" i="3"/>
  <c r="T47" i="3" l="1"/>
  <c r="U47" i="3" s="1"/>
  <c r="W47" i="3" s="1"/>
  <c r="S48" i="3" s="1"/>
  <c r="V49" i="3"/>
  <c r="L47" i="3"/>
  <c r="M47" i="3" s="1"/>
  <c r="O47" i="3" s="1"/>
  <c r="K48" i="3" s="1"/>
  <c r="N49" i="3"/>
  <c r="T48" i="3" l="1"/>
  <c r="U48" i="3" s="1"/>
  <c r="W48" i="3" s="1"/>
  <c r="S49" i="3" s="1"/>
  <c r="V50" i="3"/>
  <c r="L48" i="3"/>
  <c r="M48" i="3" s="1"/>
  <c r="O48" i="3" s="1"/>
  <c r="K49" i="3" s="1"/>
  <c r="N50" i="3"/>
  <c r="T49" i="3" l="1"/>
  <c r="U49" i="3" s="1"/>
  <c r="W49" i="3" s="1"/>
  <c r="S50" i="3" s="1"/>
  <c r="V51" i="3"/>
  <c r="L49" i="3"/>
  <c r="M49" i="3" s="1"/>
  <c r="O49" i="3" s="1"/>
  <c r="K50" i="3" s="1"/>
  <c r="N51" i="3"/>
  <c r="T50" i="3" l="1"/>
  <c r="U50" i="3" s="1"/>
  <c r="W50" i="3" s="1"/>
  <c r="S51" i="3" s="1"/>
  <c r="V52" i="3"/>
  <c r="L50" i="3"/>
  <c r="M50" i="3" s="1"/>
  <c r="O50" i="3" s="1"/>
  <c r="K51" i="3" s="1"/>
  <c r="N52" i="3"/>
  <c r="T51" i="3" l="1"/>
  <c r="U51" i="3" s="1"/>
  <c r="W51" i="3" s="1"/>
  <c r="S52" i="3" s="1"/>
  <c r="V53" i="3"/>
  <c r="L51" i="3"/>
  <c r="M51" i="3" s="1"/>
  <c r="O51" i="3" s="1"/>
  <c r="K52" i="3" s="1"/>
  <c r="N53" i="3"/>
  <c r="T52" i="3" l="1"/>
  <c r="U52" i="3" s="1"/>
  <c r="W52" i="3" s="1"/>
  <c r="S53" i="3" s="1"/>
  <c r="V54" i="3"/>
  <c r="L52" i="3"/>
  <c r="M52" i="3" s="1"/>
  <c r="O52" i="3" s="1"/>
  <c r="K53" i="3" s="1"/>
  <c r="N54" i="3"/>
  <c r="T53" i="3" l="1"/>
  <c r="U53" i="3" s="1"/>
  <c r="W53" i="3" s="1"/>
  <c r="S54" i="3" s="1"/>
  <c r="V55" i="3"/>
  <c r="L53" i="3"/>
  <c r="M53" i="3" s="1"/>
  <c r="O53" i="3" s="1"/>
  <c r="K54" i="3" s="1"/>
  <c r="N55" i="3"/>
  <c r="V56" i="3" l="1"/>
  <c r="T54" i="3"/>
  <c r="U54" i="3" s="1"/>
  <c r="W54" i="3" s="1"/>
  <c r="S55" i="3" s="1"/>
  <c r="L54" i="3"/>
  <c r="M54" i="3" s="1"/>
  <c r="O54" i="3" s="1"/>
  <c r="K55" i="3" s="1"/>
  <c r="N56" i="3"/>
  <c r="T55" i="3" l="1"/>
  <c r="U55" i="3" s="1"/>
  <c r="W55" i="3" s="1"/>
  <c r="S56" i="3" s="1"/>
  <c r="V57" i="3"/>
  <c r="L55" i="3"/>
  <c r="M55" i="3" s="1"/>
  <c r="O55" i="3" s="1"/>
  <c r="K56" i="3" s="1"/>
  <c r="N57" i="3"/>
  <c r="T56" i="3" l="1"/>
  <c r="U56" i="3" s="1"/>
  <c r="W56" i="3" s="1"/>
  <c r="S57" i="3" s="1"/>
  <c r="V58" i="3"/>
  <c r="L56" i="3"/>
  <c r="M56" i="3" s="1"/>
  <c r="O56" i="3" s="1"/>
  <c r="K57" i="3" s="1"/>
  <c r="N58" i="3"/>
  <c r="T57" i="3" l="1"/>
  <c r="U57" i="3" s="1"/>
  <c r="W57" i="3" s="1"/>
  <c r="S58" i="3" s="1"/>
  <c r="V59" i="3"/>
  <c r="L57" i="3"/>
  <c r="M57" i="3" s="1"/>
  <c r="O57" i="3" s="1"/>
  <c r="K58" i="3" s="1"/>
  <c r="N59" i="3"/>
  <c r="T58" i="3" l="1"/>
  <c r="U58" i="3" s="1"/>
  <c r="W58" i="3" s="1"/>
  <c r="S59" i="3" s="1"/>
  <c r="V60" i="3"/>
  <c r="L58" i="3"/>
  <c r="M58" i="3" s="1"/>
  <c r="O58" i="3" s="1"/>
  <c r="K59" i="3" s="1"/>
  <c r="N60" i="3"/>
  <c r="T59" i="3" l="1"/>
  <c r="U59" i="3" s="1"/>
  <c r="W59" i="3" s="1"/>
  <c r="S60" i="3" s="1"/>
  <c r="V61" i="3"/>
  <c r="L59" i="3"/>
  <c r="M59" i="3" s="1"/>
  <c r="O59" i="3" s="1"/>
  <c r="K60" i="3" s="1"/>
  <c r="N61" i="3"/>
  <c r="T60" i="3" l="1"/>
  <c r="U60" i="3" s="1"/>
  <c r="W60" i="3" s="1"/>
  <c r="S61" i="3" s="1"/>
  <c r="V62" i="3"/>
  <c r="L60" i="3"/>
  <c r="M60" i="3" s="1"/>
  <c r="O60" i="3" s="1"/>
  <c r="K61" i="3" s="1"/>
  <c r="N62" i="3"/>
  <c r="V63" i="3" l="1"/>
  <c r="T61" i="3"/>
  <c r="U61" i="3" s="1"/>
  <c r="W61" i="3" s="1"/>
  <c r="S62" i="3" s="1"/>
  <c r="L61" i="3"/>
  <c r="M61" i="3" s="1"/>
  <c r="O61" i="3" s="1"/>
  <c r="K62" i="3" s="1"/>
  <c r="N63" i="3"/>
  <c r="T62" i="3" l="1"/>
  <c r="U62" i="3" s="1"/>
  <c r="W62" i="3"/>
  <c r="S63" i="3" s="1"/>
  <c r="V64" i="3"/>
  <c r="L62" i="3"/>
  <c r="M62" i="3" s="1"/>
  <c r="O62" i="3"/>
  <c r="K63" i="3" s="1"/>
  <c r="N64" i="3"/>
  <c r="V65" i="3" l="1"/>
  <c r="T63" i="3"/>
  <c r="U63" i="3" s="1"/>
  <c r="W63" i="3" s="1"/>
  <c r="S64" i="3" s="1"/>
  <c r="N65" i="3"/>
  <c r="L63" i="3"/>
  <c r="M63" i="3" s="1"/>
  <c r="O63" i="3" s="1"/>
  <c r="K64" i="3" s="1"/>
  <c r="T64" i="3" l="1"/>
  <c r="U64" i="3" s="1"/>
  <c r="W64" i="3" s="1"/>
  <c r="S65" i="3" s="1"/>
  <c r="V66" i="3"/>
  <c r="L64" i="3"/>
  <c r="M64" i="3" s="1"/>
  <c r="O64" i="3"/>
  <c r="K65" i="3" s="1"/>
  <c r="N66" i="3"/>
  <c r="V67" i="3" l="1"/>
  <c r="T65" i="3"/>
  <c r="U65" i="3" s="1"/>
  <c r="W65" i="3" s="1"/>
  <c r="S66" i="3" s="1"/>
  <c r="L65" i="3"/>
  <c r="M65" i="3" s="1"/>
  <c r="O65" i="3" s="1"/>
  <c r="K66" i="3" s="1"/>
  <c r="N67" i="3"/>
  <c r="T66" i="3" l="1"/>
  <c r="U66" i="3" s="1"/>
  <c r="W66" i="3"/>
  <c r="S67" i="3" s="1"/>
  <c r="V68" i="3"/>
  <c r="L66" i="3"/>
  <c r="M66" i="3" s="1"/>
  <c r="O66" i="3"/>
  <c r="K67" i="3" s="1"/>
  <c r="N68" i="3"/>
  <c r="V69" i="3" l="1"/>
  <c r="T67" i="3"/>
  <c r="U67" i="3" s="1"/>
  <c r="W67" i="3" s="1"/>
  <c r="S68" i="3" s="1"/>
  <c r="N69" i="3"/>
  <c r="L67" i="3"/>
  <c r="M67" i="3" s="1"/>
  <c r="O67" i="3" s="1"/>
  <c r="K68" i="3" s="1"/>
  <c r="T68" i="3" l="1"/>
  <c r="U68" i="3" s="1"/>
  <c r="W68" i="3" s="1"/>
  <c r="S69" i="3" s="1"/>
  <c r="V70" i="3"/>
  <c r="L68" i="3"/>
  <c r="M68" i="3" s="1"/>
  <c r="O68" i="3"/>
  <c r="K69" i="3" s="1"/>
  <c r="N70" i="3"/>
  <c r="T69" i="3" l="1"/>
  <c r="U69" i="3" s="1"/>
  <c r="W69" i="3" s="1"/>
  <c r="S70" i="3" s="1"/>
  <c r="V71" i="3"/>
  <c r="N71" i="3"/>
  <c r="L69" i="3"/>
  <c r="M69" i="3" s="1"/>
  <c r="O69" i="3" s="1"/>
  <c r="K70" i="3" s="1"/>
  <c r="T70" i="3" l="1"/>
  <c r="U70" i="3" s="1"/>
  <c r="W70" i="3" s="1"/>
  <c r="S71" i="3" s="1"/>
  <c r="V72" i="3"/>
  <c r="L70" i="3"/>
  <c r="M70" i="3" s="1"/>
  <c r="O70" i="3"/>
  <c r="K71" i="3" s="1"/>
  <c r="N72" i="3"/>
  <c r="T71" i="3" l="1"/>
  <c r="U71" i="3" s="1"/>
  <c r="W71" i="3" s="1"/>
  <c r="S72" i="3" s="1"/>
  <c r="V73" i="3"/>
  <c r="N73" i="3"/>
  <c r="L71" i="3"/>
  <c r="M71" i="3" s="1"/>
  <c r="O71" i="3" s="1"/>
  <c r="K72" i="3" s="1"/>
  <c r="T72" i="3" l="1"/>
  <c r="U72" i="3" s="1"/>
  <c r="W72" i="3" s="1"/>
  <c r="S73" i="3" s="1"/>
  <c r="V74" i="3"/>
  <c r="L72" i="3"/>
  <c r="M72" i="3" s="1"/>
  <c r="O72" i="3"/>
  <c r="K73" i="3" s="1"/>
  <c r="N74" i="3"/>
  <c r="S74" i="3" l="1"/>
  <c r="V75" i="3"/>
  <c r="N75" i="3"/>
  <c r="L73" i="3"/>
  <c r="M73" i="3" s="1"/>
  <c r="O73" i="3" s="1"/>
  <c r="K74" i="3" s="1"/>
  <c r="T74" i="3" l="1"/>
  <c r="U74" i="3" s="1"/>
  <c r="W74" i="3" s="1"/>
  <c r="S75" i="3" s="1"/>
  <c r="V76" i="3"/>
  <c r="L74" i="3"/>
  <c r="M74" i="3" s="1"/>
  <c r="O74" i="3" s="1"/>
  <c r="K75" i="3" s="1"/>
  <c r="N76" i="3"/>
  <c r="T75" i="3" l="1"/>
  <c r="U75" i="3" s="1"/>
  <c r="W75" i="3" s="1"/>
  <c r="S76" i="3" s="1"/>
  <c r="V77" i="3"/>
  <c r="L75" i="3"/>
  <c r="M75" i="3" s="1"/>
  <c r="O75" i="3" s="1"/>
  <c r="K76" i="3" s="1"/>
  <c r="N77" i="3"/>
  <c r="T76" i="3" l="1"/>
  <c r="U76" i="3" s="1"/>
  <c r="W76" i="3" s="1"/>
  <c r="S77" i="3" s="1"/>
  <c r="L76" i="3"/>
  <c r="M76" i="3" s="1"/>
  <c r="O76" i="3"/>
  <c r="K77" i="3" s="1"/>
  <c r="T77" i="3" l="1"/>
  <c r="U77" i="3" s="1"/>
  <c r="W77" i="3" s="1"/>
  <c r="L77" i="3"/>
  <c r="M77" i="3" s="1"/>
  <c r="O77" i="3" s="1"/>
  <c r="F13" i="4" l="1"/>
  <c r="G13" i="4"/>
  <c r="G30" i="4"/>
  <c r="E13" i="4" l="1"/>
  <c r="E14" i="4"/>
  <c r="G14" i="4" s="1"/>
  <c r="I14" i="4" l="1"/>
  <c r="J14" i="4" s="1"/>
  <c r="H14" i="4"/>
  <c r="F31" i="4"/>
  <c r="E30" i="4"/>
  <c r="E26" i="4"/>
  <c r="G26" i="4" s="1"/>
  <c r="E27" i="4"/>
  <c r="G27" i="4" s="1"/>
  <c r="E28" i="4"/>
  <c r="G28" i="4" s="1"/>
  <c r="E29" i="4"/>
  <c r="G29" i="4" s="1"/>
  <c r="E24" i="4"/>
  <c r="G24" i="4" s="1"/>
  <c r="E20" i="4"/>
  <c r="G20" i="4" s="1"/>
  <c r="I26" i="4" l="1"/>
  <c r="J26" i="4" s="1"/>
  <c r="H26" i="4"/>
  <c r="I29" i="4"/>
  <c r="J29" i="4" s="1"/>
  <c r="H29" i="4"/>
  <c r="I28" i="4"/>
  <c r="J28" i="4" s="1"/>
  <c r="H28" i="4"/>
  <c r="I24" i="4"/>
  <c r="J24" i="4" s="1"/>
  <c r="H24" i="4"/>
  <c r="G31" i="4"/>
  <c r="I20" i="4"/>
  <c r="J20" i="4" s="1"/>
  <c r="H20" i="4"/>
  <c r="I27" i="4"/>
  <c r="J27" i="4" s="1"/>
  <c r="H27" i="4"/>
  <c r="E31" i="4"/>
  <c r="H31" i="4" l="1"/>
  <c r="I31" i="4"/>
  <c r="J31" i="4"/>
  <c r="E17" i="4"/>
  <c r="G17" i="4" s="1"/>
  <c r="I17" i="4" l="1"/>
  <c r="J17" i="4" s="1"/>
  <c r="H17" i="4"/>
  <c r="E16" i="4"/>
  <c r="G16" i="4" s="1"/>
  <c r="E18" i="4"/>
  <c r="G18" i="4" s="1"/>
  <c r="E19" i="4"/>
  <c r="G19" i="4" s="1"/>
  <c r="I19" i="4" l="1"/>
  <c r="J19" i="4" s="1"/>
  <c r="H19" i="4"/>
  <c r="I18" i="4"/>
  <c r="J18" i="4" s="1"/>
  <c r="H18" i="4"/>
  <c r="I16" i="4"/>
  <c r="J16" i="4" s="1"/>
  <c r="H16" i="4"/>
  <c r="E15" i="4"/>
  <c r="F21" i="4"/>
  <c r="F33" i="4" s="1"/>
  <c r="E21" i="4" l="1"/>
  <c r="E33" i="4" s="1"/>
  <c r="E34" i="4" s="1"/>
  <c r="E35" i="4" s="1"/>
  <c r="G15" i="4"/>
  <c r="F34" i="4"/>
  <c r="I15" i="4" l="1"/>
  <c r="J15" i="4" s="1"/>
  <c r="H15" i="4"/>
  <c r="H21" i="4" s="1"/>
  <c r="H33" i="4" s="1"/>
  <c r="G21" i="4"/>
  <c r="G33" i="4" s="1"/>
  <c r="G34" i="4" s="1"/>
  <c r="G35" i="4" s="1"/>
  <c r="F35" i="4"/>
  <c r="F18" i="3"/>
  <c r="C18" i="3"/>
  <c r="D18" i="3" s="1"/>
  <c r="A18" i="3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H34" i="4" l="1"/>
  <c r="H35" i="4" s="1"/>
  <c r="J21" i="4"/>
  <c r="J33" i="4" s="1"/>
  <c r="I21" i="4"/>
  <c r="I33" i="4" s="1"/>
  <c r="I34" i="4" s="1"/>
  <c r="I35" i="4" s="1"/>
  <c r="F19" i="3"/>
  <c r="F20" i="3"/>
  <c r="E18" i="3"/>
  <c r="G18" i="3" s="1"/>
  <c r="C19" i="3" s="1"/>
  <c r="J34" i="4" l="1"/>
  <c r="J35" i="4"/>
  <c r="D19" i="3"/>
  <c r="E19" i="3" s="1"/>
  <c r="G19" i="3" s="1"/>
  <c r="C20" i="3" s="1"/>
  <c r="F21" i="3"/>
  <c r="D20" i="3" l="1"/>
  <c r="E20" i="3" s="1"/>
  <c r="G20" i="3" s="1"/>
  <c r="C21" i="3" s="1"/>
  <c r="F22" i="3"/>
  <c r="D21" i="3" l="1"/>
  <c r="E21" i="3" s="1"/>
  <c r="G21" i="3" s="1"/>
  <c r="C22" i="3" s="1"/>
  <c r="F23" i="3"/>
  <c r="D22" i="3" l="1"/>
  <c r="E22" i="3" s="1"/>
  <c r="G22" i="3" s="1"/>
  <c r="C23" i="3" s="1"/>
  <c r="F24" i="3"/>
  <c r="F25" i="3" l="1"/>
  <c r="D23" i="3"/>
  <c r="E23" i="3" s="1"/>
  <c r="G23" i="3" s="1"/>
  <c r="C24" i="3" s="1"/>
  <c r="D24" i="3" l="1"/>
  <c r="E24" i="3" s="1"/>
  <c r="G24" i="3" s="1"/>
  <c r="C25" i="3" s="1"/>
  <c r="F26" i="3"/>
  <c r="D25" i="3" l="1"/>
  <c r="E25" i="3" s="1"/>
  <c r="G25" i="3" s="1"/>
  <c r="C26" i="3" s="1"/>
  <c r="F27" i="3"/>
  <c r="D26" i="3" l="1"/>
  <c r="E26" i="3" s="1"/>
  <c r="G26" i="3" s="1"/>
  <c r="C27" i="3" s="1"/>
  <c r="F28" i="3"/>
  <c r="D27" i="3" l="1"/>
  <c r="E27" i="3" s="1"/>
  <c r="G27" i="3" s="1"/>
  <c r="C28" i="3" s="1"/>
  <c r="F29" i="3"/>
  <c r="D28" i="3" l="1"/>
  <c r="E28" i="3" s="1"/>
  <c r="G28" i="3" s="1"/>
  <c r="C29" i="3" s="1"/>
  <c r="F30" i="3"/>
  <c r="D29" i="3" l="1"/>
  <c r="E29" i="3" s="1"/>
  <c r="G29" i="3" s="1"/>
  <c r="C30" i="3" s="1"/>
  <c r="F31" i="3"/>
  <c r="D30" i="3" l="1"/>
  <c r="E30" i="3" s="1"/>
  <c r="G30" i="3" s="1"/>
  <c r="C31" i="3" s="1"/>
  <c r="F32" i="3"/>
  <c r="D31" i="3" l="1"/>
  <c r="E31" i="3" s="1"/>
  <c r="G31" i="3" s="1"/>
  <c r="C32" i="3" s="1"/>
  <c r="F33" i="3"/>
  <c r="D32" i="3" l="1"/>
  <c r="E32" i="3" s="1"/>
  <c r="G32" i="3" s="1"/>
  <c r="C33" i="3" s="1"/>
  <c r="F34" i="3"/>
  <c r="D33" i="3" l="1"/>
  <c r="E33" i="3" s="1"/>
  <c r="G33" i="3" s="1"/>
  <c r="C34" i="3" s="1"/>
  <c r="F35" i="3"/>
  <c r="D34" i="3" l="1"/>
  <c r="E34" i="3" s="1"/>
  <c r="G34" i="3" s="1"/>
  <c r="C35" i="3" s="1"/>
  <c r="F36" i="3"/>
  <c r="F37" i="3" l="1"/>
  <c r="D35" i="3"/>
  <c r="E35" i="3" s="1"/>
  <c r="G35" i="3" s="1"/>
  <c r="C36" i="3" s="1"/>
  <c r="D36" i="3" l="1"/>
  <c r="E36" i="3" s="1"/>
  <c r="G36" i="3" s="1"/>
  <c r="C37" i="3" s="1"/>
  <c r="F38" i="3"/>
  <c r="D37" i="3" l="1"/>
  <c r="E37" i="3" s="1"/>
  <c r="G37" i="3" s="1"/>
  <c r="C38" i="3" s="1"/>
  <c r="F39" i="3"/>
  <c r="D38" i="3" l="1"/>
  <c r="E38" i="3" s="1"/>
  <c r="G38" i="3" s="1"/>
  <c r="C39" i="3" s="1"/>
  <c r="F40" i="3"/>
  <c r="D39" i="3" l="1"/>
  <c r="E39" i="3" s="1"/>
  <c r="G39" i="3" s="1"/>
  <c r="C40" i="3" s="1"/>
  <c r="F41" i="3"/>
  <c r="D40" i="3" l="1"/>
  <c r="E40" i="3" s="1"/>
  <c r="G40" i="3" s="1"/>
  <c r="C41" i="3" s="1"/>
  <c r="F42" i="3"/>
  <c r="D41" i="3" l="1"/>
  <c r="E41" i="3" s="1"/>
  <c r="G41" i="3" s="1"/>
  <c r="C42" i="3" s="1"/>
  <c r="F43" i="3"/>
  <c r="D42" i="3" l="1"/>
  <c r="E42" i="3" s="1"/>
  <c r="G42" i="3" s="1"/>
  <c r="C43" i="3" s="1"/>
  <c r="F44" i="3"/>
  <c r="D43" i="3" l="1"/>
  <c r="E43" i="3" s="1"/>
  <c r="G43" i="3" s="1"/>
  <c r="C44" i="3" s="1"/>
  <c r="F45" i="3"/>
  <c r="D44" i="3" l="1"/>
  <c r="E44" i="3" s="1"/>
  <c r="G44" i="3" s="1"/>
  <c r="C45" i="3" s="1"/>
  <c r="F46" i="3"/>
  <c r="D45" i="3" l="1"/>
  <c r="E45" i="3" s="1"/>
  <c r="G45" i="3" s="1"/>
  <c r="C46" i="3" s="1"/>
  <c r="F47" i="3"/>
  <c r="D46" i="3" l="1"/>
  <c r="E46" i="3" s="1"/>
  <c r="G46" i="3" s="1"/>
  <c r="C47" i="3" s="1"/>
  <c r="F48" i="3"/>
  <c r="D47" i="3" l="1"/>
  <c r="E47" i="3" s="1"/>
  <c r="G47" i="3" s="1"/>
  <c r="C48" i="3" s="1"/>
  <c r="F49" i="3"/>
  <c r="D48" i="3" l="1"/>
  <c r="E48" i="3" s="1"/>
  <c r="G48" i="3" s="1"/>
  <c r="C49" i="3" s="1"/>
  <c r="F50" i="3"/>
  <c r="D49" i="3" l="1"/>
  <c r="E49" i="3" s="1"/>
  <c r="G49" i="3" s="1"/>
  <c r="C50" i="3" s="1"/>
  <c r="F51" i="3"/>
  <c r="D50" i="3" l="1"/>
  <c r="E50" i="3" s="1"/>
  <c r="G50" i="3" s="1"/>
  <c r="C51" i="3" s="1"/>
  <c r="F52" i="3"/>
  <c r="D51" i="3" l="1"/>
  <c r="E51" i="3" s="1"/>
  <c r="G51" i="3" s="1"/>
  <c r="C52" i="3" s="1"/>
  <c r="F53" i="3"/>
  <c r="D52" i="3" l="1"/>
  <c r="E52" i="3" s="1"/>
  <c r="G52" i="3" s="1"/>
  <c r="C53" i="3" s="1"/>
  <c r="F54" i="3"/>
  <c r="D53" i="3" l="1"/>
  <c r="E53" i="3" s="1"/>
  <c r="G53" i="3" s="1"/>
  <c r="C54" i="3" s="1"/>
  <c r="F55" i="3"/>
  <c r="D54" i="3" l="1"/>
  <c r="E54" i="3" s="1"/>
  <c r="G54" i="3" s="1"/>
  <c r="C55" i="3" s="1"/>
  <c r="F56" i="3"/>
  <c r="D55" i="3" l="1"/>
  <c r="E55" i="3" s="1"/>
  <c r="G55" i="3" s="1"/>
  <c r="C56" i="3" s="1"/>
  <c r="F57" i="3"/>
  <c r="D56" i="3" l="1"/>
  <c r="E56" i="3" s="1"/>
  <c r="G56" i="3" s="1"/>
  <c r="C57" i="3" s="1"/>
  <c r="F58" i="3"/>
  <c r="D57" i="3" l="1"/>
  <c r="E57" i="3" s="1"/>
  <c r="G57" i="3" s="1"/>
  <c r="C58" i="3" s="1"/>
  <c r="F59" i="3"/>
  <c r="D58" i="3" l="1"/>
  <c r="E58" i="3" s="1"/>
  <c r="G58" i="3" s="1"/>
  <c r="C59" i="3" s="1"/>
  <c r="F60" i="3"/>
  <c r="D59" i="3" l="1"/>
  <c r="E59" i="3" s="1"/>
  <c r="G59" i="3" s="1"/>
  <c r="C60" i="3" s="1"/>
  <c r="F61" i="3"/>
  <c r="D60" i="3" l="1"/>
  <c r="E60" i="3" s="1"/>
  <c r="G60" i="3" s="1"/>
  <c r="C61" i="3" s="1"/>
  <c r="F62" i="3"/>
  <c r="D61" i="3" l="1"/>
  <c r="E61" i="3" s="1"/>
  <c r="G61" i="3" s="1"/>
  <c r="C62" i="3" s="1"/>
  <c r="F63" i="3"/>
  <c r="D62" i="3" l="1"/>
  <c r="E62" i="3" s="1"/>
  <c r="G62" i="3" s="1"/>
  <c r="C63" i="3" s="1"/>
  <c r="F64" i="3"/>
  <c r="D63" i="3" l="1"/>
  <c r="E63" i="3" s="1"/>
  <c r="G63" i="3" s="1"/>
  <c r="C64" i="3" s="1"/>
  <c r="F65" i="3"/>
  <c r="D64" i="3" l="1"/>
  <c r="E64" i="3" s="1"/>
  <c r="G64" i="3" s="1"/>
  <c r="C65" i="3" s="1"/>
  <c r="F66" i="3"/>
  <c r="D65" i="3" l="1"/>
  <c r="E65" i="3" s="1"/>
  <c r="G65" i="3" s="1"/>
  <c r="C66" i="3" s="1"/>
  <c r="F67" i="3"/>
  <c r="D66" i="3" l="1"/>
  <c r="E66" i="3" s="1"/>
  <c r="G66" i="3" s="1"/>
  <c r="C67" i="3" s="1"/>
  <c r="F68" i="3"/>
  <c r="D67" i="3" l="1"/>
  <c r="E67" i="3" s="1"/>
  <c r="G67" i="3" s="1"/>
  <c r="C68" i="3" s="1"/>
  <c r="F69" i="3"/>
  <c r="D68" i="3" l="1"/>
  <c r="E68" i="3" s="1"/>
  <c r="G68" i="3" s="1"/>
  <c r="C69" i="3" s="1"/>
  <c r="F70" i="3"/>
  <c r="D69" i="3" l="1"/>
  <c r="E69" i="3" s="1"/>
  <c r="G69" i="3" s="1"/>
  <c r="C70" i="3" s="1"/>
  <c r="F71" i="3"/>
  <c r="D70" i="3" l="1"/>
  <c r="E70" i="3" s="1"/>
  <c r="G70" i="3" s="1"/>
  <c r="C71" i="3" s="1"/>
  <c r="F72" i="3"/>
  <c r="D71" i="3" l="1"/>
  <c r="E71" i="3" s="1"/>
  <c r="G71" i="3" s="1"/>
  <c r="C72" i="3" s="1"/>
  <c r="F73" i="3"/>
  <c r="D72" i="3" l="1"/>
  <c r="E72" i="3" s="1"/>
  <c r="C73" i="3" s="1"/>
  <c r="F74" i="3"/>
  <c r="D73" i="3" l="1"/>
  <c r="E73" i="3" s="1"/>
  <c r="G73" i="3" s="1"/>
  <c r="C74" i="3" s="1"/>
  <c r="F75" i="3"/>
  <c r="D74" i="3" l="1"/>
  <c r="E74" i="3" s="1"/>
  <c r="G74" i="3" s="1"/>
  <c r="C75" i="3" s="1"/>
  <c r="F76" i="3"/>
  <c r="D75" i="3" l="1"/>
  <c r="E75" i="3" s="1"/>
  <c r="G75" i="3" s="1"/>
  <c r="C76" i="3" s="1"/>
  <c r="F77" i="3"/>
  <c r="D76" i="3" l="1"/>
  <c r="E76" i="3" s="1"/>
  <c r="G76" i="3" s="1"/>
  <c r="C77" i="3" s="1"/>
  <c r="D77" i="3" l="1"/>
  <c r="E77" i="3" s="1"/>
  <c r="G77" i="3" s="1"/>
</calcChain>
</file>

<file path=xl/sharedStrings.xml><?xml version="1.0" encoding="utf-8"?>
<sst xmlns="http://schemas.openxmlformats.org/spreadsheetml/2006/main" count="222" uniqueCount="86">
  <si>
    <t>Tehnohooldus</t>
  </si>
  <si>
    <t>Omanikukohustused</t>
  </si>
  <si>
    <t>Elektrienergia</t>
  </si>
  <si>
    <t>Küte (soojusenergia)</t>
  </si>
  <si>
    <t>Vesi ja kanalisatsioon</t>
  </si>
  <si>
    <t>Üürileandja:</t>
  </si>
  <si>
    <t>(allkirjastatud digitaalselt)</t>
  </si>
  <si>
    <t>Üürnik:</t>
  </si>
  <si>
    <t>summa kuus</t>
  </si>
  <si>
    <t>Jrk</t>
  </si>
  <si>
    <t>Käibemaks</t>
  </si>
  <si>
    <t>Üürnik</t>
  </si>
  <si>
    <t>Üüripinna aadress</t>
  </si>
  <si>
    <t>Märkused</t>
  </si>
  <si>
    <t>ÜÜR KOKKU</t>
  </si>
  <si>
    <t>Ruumide kasutustasu (puhas netoüür)</t>
  </si>
  <si>
    <t>Tarbimisteenused (koodid 610 kuni 640)</t>
  </si>
  <si>
    <t>Kinnisvara haldamine (haldusteenus)</t>
  </si>
  <si>
    <t>Üüripind (hooned)</t>
  </si>
  <si>
    <t>Territoorium</t>
  </si>
  <si>
    <t>KÕRVALTEENUSTE TASUD KOKKU</t>
  </si>
  <si>
    <t>Parkimiskohtade arv</t>
  </si>
  <si>
    <t>tk</t>
  </si>
  <si>
    <t>Heakord (310, 320, 360)</t>
  </si>
  <si>
    <t>Heakord (330, 340, 350)</t>
  </si>
  <si>
    <t>ÜÜR JA KÕRVALTEENUSTE TASUD KOOS KÄIBEMAKSUGA (kuus)</t>
  </si>
  <si>
    <t xml:space="preserve">Üüriteenused ja üür  </t>
  </si>
  <si>
    <t>Kõrvalteenused ja kõrvalteenuste tasud</t>
  </si>
  <si>
    <t>Üür ja kõrvalteenuste tasud kokku ilma käibemaksuta (kuus)</t>
  </si>
  <si>
    <t>kuud</t>
  </si>
  <si>
    <t>Muutmise alus</t>
  </si>
  <si>
    <t>Remonttööd</t>
  </si>
  <si>
    <t>Tugiteenused (720)</t>
  </si>
  <si>
    <t>Tugiteenused (710)</t>
  </si>
  <si>
    <t>Lisa 3 üürilepingule nr Ü7254/14</t>
  </si>
  <si>
    <t>Sotsiaalkindlustusamet</t>
  </si>
  <si>
    <t>Tallinn, Endla 8</t>
  </si>
  <si>
    <t>ÜÜR JA KÕRVALTEENUSTE TASUD ILMA KÄIBEMAKSUTA (aastas)</t>
  </si>
  <si>
    <t>ÜÜR JA KÕRVALTEENUSTE TASUD KOOS KÄIBEMAKSUGA (aastas)</t>
  </si>
  <si>
    <t>Ei indekseerita</t>
  </si>
  <si>
    <t>Indekseerimine alates 01.01.16.a, 31.dets THI, koefitsient 1, max 3% aastas</t>
  </si>
  <si>
    <t>Eelmiste perioodide teenuste tasaarveldus</t>
  </si>
  <si>
    <t>teenuse hinna ja tarbimise muutuse alusel</t>
  </si>
  <si>
    <r>
      <t>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</si>
  <si>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vertAlign val="superscript"/>
        <sz val="11"/>
        <color indexed="8"/>
        <rFont val="Calibri"/>
        <family val="1"/>
        <charset val="186"/>
        <scheme val="minor"/>
      </rPr>
      <t>2</t>
    </r>
  </si>
  <si>
    <t>Maksete algus</t>
  </si>
  <si>
    <t>Maksete arv</t>
  </si>
  <si>
    <t>Kinnistu jääkmaksumus</t>
  </si>
  <si>
    <t>EUR (km-ta)</t>
  </si>
  <si>
    <t>Üürniku osakaal</t>
  </si>
  <si>
    <t>Kapitali algväärtus</t>
  </si>
  <si>
    <t>Kapitali lõppväärtus</t>
  </si>
  <si>
    <t>Kapitali tulumäär 2017 I pa</t>
  </si>
  <si>
    <t>Kuupäev</t>
  </si>
  <si>
    <t>Jrk nr</t>
  </si>
  <si>
    <t>Algjääk</t>
  </si>
  <si>
    <t>Intress</t>
  </si>
  <si>
    <t>Põhiosa</t>
  </si>
  <si>
    <t>Kap.komponent</t>
  </si>
  <si>
    <t>Lõppjääk</t>
  </si>
  <si>
    <t>Kapitalikomponendi annuiteetmaksegraafik - SKA Endla 8</t>
  </si>
  <si>
    <t xml:space="preserve">vastavalt lepingu lisa nr 6 (investeeringute teostamise kokkulepe) p-le 7.1.2 </t>
  </si>
  <si>
    <t>Kapitalikomponent (investeering)</t>
  </si>
  <si>
    <t>praegu pind lepingus</t>
  </si>
  <si>
    <t>Üür ja kõrvalteenuste tasu 01.01.2018 - 31.12.2019</t>
  </si>
  <si>
    <r>
      <t xml:space="preserve">Investeering 222 975 eur, intress 5,27%, tagasimakse 60 kuud;
</t>
    </r>
    <r>
      <rPr>
        <sz val="11"/>
        <color theme="1"/>
        <rFont val="Times New Roman"/>
        <family val="1"/>
        <charset val="186"/>
      </rPr>
      <t>tasutakse kuni 01.03.2020</t>
    </r>
  </si>
  <si>
    <t>01.01.2019 - 31.03.2019</t>
  </si>
  <si>
    <t>01.04.2019 - 31.12.2019</t>
  </si>
  <si>
    <t>pärast vähendamist pind 0-1k</t>
  </si>
  <si>
    <t>sh loobutud pind 2-4k</t>
  </si>
  <si>
    <r>
      <t>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</si>
  <si>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r>
      <t>EUR/m</t>
    </r>
    <r>
      <rPr>
        <i/>
        <vertAlign val="superscript"/>
        <sz val="11"/>
        <color indexed="8"/>
        <rFont val="Calibri"/>
        <family val="1"/>
        <charset val="186"/>
        <scheme val="minor"/>
      </rPr>
      <t>2</t>
    </r>
  </si>
  <si>
    <t>2019a elarves tasaarveldatakse 2017a kõrvalteenuseid</t>
  </si>
  <si>
    <t>0-4 k pind</t>
  </si>
  <si>
    <t>sh 0-1 k pinna osas</t>
  </si>
  <si>
    <t>sh 2-4 k pinna osas</t>
  </si>
  <si>
    <t>eurot</t>
  </si>
  <si>
    <t>3 kuud</t>
  </si>
  <si>
    <t>9 kuud</t>
  </si>
  <si>
    <t>praegu pind lepingus 0-4k</t>
  </si>
  <si>
    <t>Üür ja kõrvalteenuste tasu 01.01.2019 - 31.12.2019</t>
  </si>
  <si>
    <t>2019a eelarves tasaarveldatakse 2017a kõrvalteenuseid</t>
  </si>
  <si>
    <t>01.01.2019 - 31.05.2019</t>
  </si>
  <si>
    <t>5 kuud</t>
  </si>
  <si>
    <t>7 kuud</t>
  </si>
  <si>
    <t>01.06.2019 - 31.12.2019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</si>
</sst>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&quot; &quot;;[Red]&quot;-&quot;#,##0.00&quot; &quot;"/>
    <numFmt numFmtId="166" formatCode="d&quot;.&quot;mm&quot;.&quot;yyyy"/>
    <numFmt numFmtId="167" formatCode="0.000%"/>
    <numFmt numFmtId="168" formatCode="0.0"/>
  </numFmts>
  <fonts count="43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vertAlign val="superscript"/>
      <sz val="11"/>
      <color indexed="8"/>
      <name val="Calibri"/>
      <family val="1"/>
      <charset val="186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  <font>
      <sz val="11"/>
      <name val="Calibri"/>
      <family val="2"/>
    </font>
    <font>
      <b/>
      <sz val="16"/>
      <color rgb="FF000000"/>
      <name val="Calibri"/>
      <family val="2"/>
    </font>
    <font>
      <sz val="11"/>
      <color rgb="FFFF0000"/>
      <name val="Calibri"/>
      <family val="2"/>
    </font>
    <font>
      <sz val="11"/>
      <color rgb="FF1F497D"/>
      <name val="Calibri"/>
      <family val="2"/>
    </font>
    <font>
      <sz val="14"/>
      <color rgb="FFFF0000"/>
      <name val="Calibri"/>
      <family val="2"/>
      <charset val="186"/>
      <scheme val="minor"/>
    </font>
    <font>
      <b/>
      <i/>
      <sz val="11"/>
      <color rgb="FF000000"/>
      <name val="Calibri"/>
      <family val="2"/>
    </font>
    <font>
      <i/>
      <sz val="9"/>
      <color rgb="FF000000"/>
      <name val="Calibri"/>
      <family val="2"/>
    </font>
    <font>
      <i/>
      <sz val="9"/>
      <name val="Calibri"/>
      <family val="2"/>
      <charset val="186"/>
    </font>
    <font>
      <sz val="11"/>
      <name val="Calibri"/>
      <family val="2"/>
      <charset val="186"/>
    </font>
    <font>
      <i/>
      <sz val="11"/>
      <color rgb="FF000000"/>
      <name val="Calibri"/>
      <family val="2"/>
      <charset val="186"/>
    </font>
    <font>
      <sz val="11"/>
      <color theme="0" tint="-0.34998626667073579"/>
      <name val="Calibri"/>
      <family val="2"/>
    </font>
    <font>
      <sz val="11"/>
      <color theme="0" tint="-0.34998626667073579"/>
      <name val="Calibri"/>
      <family val="2"/>
      <scheme val="minor"/>
    </font>
    <font>
      <sz val="11"/>
      <color theme="1"/>
      <name val="Times New Roman"/>
      <family val="1"/>
      <charset val="186"/>
    </font>
    <font>
      <b/>
      <sz val="14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rgb="FFFF0000"/>
      <name val="Times New Roman"/>
      <family val="1"/>
      <charset val="186"/>
    </font>
    <font>
      <sz val="12"/>
      <color theme="0" tint="-0.499984740745262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1"/>
      <name val="Times New Roman"/>
      <family val="1"/>
      <charset val="186"/>
    </font>
    <font>
      <i/>
      <sz val="11"/>
      <color theme="1"/>
      <name val="Times New Roman"/>
      <family val="1"/>
      <charset val="186"/>
    </font>
    <font>
      <b/>
      <i/>
      <sz val="12"/>
      <color theme="1"/>
      <name val="Times New Roman"/>
      <family val="1"/>
      <charset val="186"/>
    </font>
    <font>
      <i/>
      <vertAlign val="superscript"/>
      <sz val="11"/>
      <color indexed="8"/>
      <name val="Calibri"/>
      <family val="1"/>
      <charset val="186"/>
      <scheme val="minor"/>
    </font>
    <font>
      <i/>
      <sz val="12"/>
      <name val="Times New Roman"/>
      <family val="1"/>
      <charset val="186"/>
    </font>
    <font>
      <i/>
      <sz val="12"/>
      <color rgb="FFFF0000"/>
      <name val="Times New Roman"/>
      <family val="1"/>
      <charset val="186"/>
    </font>
    <font>
      <sz val="11"/>
      <color theme="0" tint="-0.499984740745262"/>
      <name val="Calibri"/>
      <family val="2"/>
    </font>
    <font>
      <b/>
      <sz val="11"/>
      <color theme="0" tint="-0.499984740745262"/>
      <name val="Calibri"/>
      <family val="2"/>
    </font>
    <font>
      <b/>
      <sz val="16"/>
      <color theme="0" tint="-0.499984740745262"/>
      <name val="Calibri"/>
      <family val="2"/>
    </font>
    <font>
      <i/>
      <sz val="11"/>
      <color theme="0" tint="-0.499984740745262"/>
      <name val="Calibri"/>
      <family val="2"/>
    </font>
    <font>
      <sz val="11"/>
      <color theme="0" tint="-0.499984740745262"/>
      <name val="Calibri"/>
      <family val="2"/>
      <scheme val="minor"/>
    </font>
    <font>
      <b/>
      <i/>
      <sz val="11"/>
      <color theme="0" tint="-0.499984740745262"/>
      <name val="Calibri"/>
      <family val="2"/>
    </font>
    <font>
      <i/>
      <sz val="9"/>
      <color theme="0" tint="-0.499984740745262"/>
      <name val="Calibri"/>
      <family val="2"/>
    </font>
    <font>
      <i/>
      <sz val="9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3" fillId="0" borderId="0" applyFont="0" applyFill="0" applyBorder="0" applyAlignment="0" applyProtection="0"/>
    <xf numFmtId="0" fontId="6" fillId="0" borderId="0"/>
  </cellStyleXfs>
  <cellXfs count="239">
    <xf numFmtId="0" fontId="0" fillId="0" borderId="0" xfId="0"/>
    <xf numFmtId="0" fontId="2" fillId="0" borderId="0" xfId="0" applyFont="1"/>
    <xf numFmtId="0" fontId="4" fillId="0" borderId="0" xfId="0" applyFont="1"/>
    <xf numFmtId="0" fontId="6" fillId="3" borderId="0" xfId="2" applyFill="1"/>
    <xf numFmtId="0" fontId="7" fillId="5" borderId="0" xfId="2" applyFont="1" applyFill="1" applyAlignment="1">
      <alignment horizontal="right"/>
    </xf>
    <xf numFmtId="0" fontId="0" fillId="3" borderId="0" xfId="0" applyFill="1"/>
    <xf numFmtId="0" fontId="8" fillId="5" borderId="0" xfId="2" applyFont="1" applyFill="1"/>
    <xf numFmtId="0" fontId="8" fillId="5" borderId="0" xfId="2" applyFont="1" applyFill="1" applyAlignment="1">
      <alignment horizontal="right"/>
    </xf>
    <xf numFmtId="0" fontId="9" fillId="5" borderId="0" xfId="2" applyFont="1" applyFill="1"/>
    <xf numFmtId="0" fontId="10" fillId="5" borderId="0" xfId="2" applyFont="1" applyFill="1"/>
    <xf numFmtId="4" fontId="6" fillId="5" borderId="0" xfId="2" applyNumberFormat="1" applyFill="1"/>
    <xf numFmtId="0" fontId="6" fillId="6" borderId="5" xfId="2" applyFill="1" applyBorder="1"/>
    <xf numFmtId="0" fontId="6" fillId="5" borderId="6" xfId="2" applyFill="1" applyBorder="1"/>
    <xf numFmtId="0" fontId="0" fillId="3" borderId="6" xfId="0" applyFill="1" applyBorder="1"/>
    <xf numFmtId="166" fontId="6" fillId="6" borderId="6" xfId="2" applyNumberFormat="1" applyFill="1" applyBorder="1"/>
    <xf numFmtId="0" fontId="6" fillId="6" borderId="12" xfId="2" applyFill="1" applyBorder="1"/>
    <xf numFmtId="0" fontId="6" fillId="6" borderId="9" xfId="2" applyFill="1" applyBorder="1"/>
    <xf numFmtId="0" fontId="6" fillId="5" borderId="0" xfId="2" applyFill="1" applyBorder="1"/>
    <xf numFmtId="0" fontId="0" fillId="3" borderId="0" xfId="0" applyFill="1" applyBorder="1"/>
    <xf numFmtId="0" fontId="6" fillId="6" borderId="0" xfId="2" applyFill="1" applyBorder="1"/>
    <xf numFmtId="0" fontId="6" fillId="6" borderId="10" xfId="2" applyFill="1" applyBorder="1"/>
    <xf numFmtId="10" fontId="6" fillId="6" borderId="0" xfId="1" applyNumberFormat="1" applyFont="1" applyFill="1" applyBorder="1"/>
    <xf numFmtId="4" fontId="6" fillId="6" borderId="0" xfId="2" applyNumberFormat="1" applyFill="1" applyBorder="1"/>
    <xf numFmtId="0" fontId="6" fillId="6" borderId="13" xfId="2" applyFill="1" applyBorder="1"/>
    <xf numFmtId="0" fontId="6" fillId="5" borderId="7" xfId="2" applyFill="1" applyBorder="1"/>
    <xf numFmtId="0" fontId="0" fillId="3" borderId="7" xfId="0" applyFill="1" applyBorder="1"/>
    <xf numFmtId="167" fontId="6" fillId="6" borderId="7" xfId="2" applyNumberFormat="1" applyFill="1" applyBorder="1"/>
    <xf numFmtId="0" fontId="6" fillId="6" borderId="14" xfId="2" applyFill="1" applyBorder="1"/>
    <xf numFmtId="0" fontId="11" fillId="3" borderId="0" xfId="2" applyFont="1" applyFill="1"/>
    <xf numFmtId="167" fontId="6" fillId="6" borderId="0" xfId="2" applyNumberFormat="1" applyFill="1" applyBorder="1"/>
    <xf numFmtId="0" fontId="12" fillId="3" borderId="0" xfId="0" applyFont="1" applyFill="1"/>
    <xf numFmtId="0" fontId="13" fillId="5" borderId="28" xfId="2" applyFont="1" applyFill="1" applyBorder="1" applyAlignment="1">
      <alignment horizontal="right"/>
    </xf>
    <xf numFmtId="166" fontId="14" fillId="5" borderId="0" xfId="2" applyNumberFormat="1" applyFont="1" applyFill="1"/>
    <xf numFmtId="0" fontId="6" fillId="5" borderId="0" xfId="2" applyFill="1"/>
    <xf numFmtId="165" fontId="6" fillId="5" borderId="0" xfId="2" applyNumberFormat="1" applyFill="1"/>
    <xf numFmtId="166" fontId="15" fillId="5" borderId="0" xfId="2" applyNumberFormat="1" applyFont="1" applyFill="1"/>
    <xf numFmtId="0" fontId="16" fillId="5" borderId="0" xfId="2" applyFont="1" applyFill="1"/>
    <xf numFmtId="4" fontId="16" fillId="5" borderId="0" xfId="2" applyNumberFormat="1" applyFont="1" applyFill="1"/>
    <xf numFmtId="165" fontId="16" fillId="5" borderId="0" xfId="2" applyNumberFormat="1" applyFont="1" applyFill="1"/>
    <xf numFmtId="0" fontId="17" fillId="3" borderId="0" xfId="2" applyFont="1" applyFill="1"/>
    <xf numFmtId="0" fontId="18" fillId="6" borderId="9" xfId="2" applyFont="1" applyFill="1" applyBorder="1"/>
    <xf numFmtId="0" fontId="18" fillId="5" borderId="0" xfId="2" applyFont="1" applyFill="1" applyBorder="1"/>
    <xf numFmtId="166" fontId="19" fillId="3" borderId="0" xfId="0" applyNumberFormat="1" applyFont="1" applyFill="1" applyBorder="1"/>
    <xf numFmtId="3" fontId="18" fillId="6" borderId="0" xfId="2" applyNumberFormat="1" applyFont="1" applyFill="1" applyBorder="1"/>
    <xf numFmtId="0" fontId="18" fillId="6" borderId="10" xfId="2" applyFont="1" applyFill="1" applyBorder="1"/>
    <xf numFmtId="0" fontId="20" fillId="0" borderId="0" xfId="0" applyFont="1"/>
    <xf numFmtId="0" fontId="22" fillId="0" borderId="0" xfId="0" applyFont="1" applyBorder="1" applyAlignment="1">
      <alignment horizontal="center"/>
    </xf>
    <xf numFmtId="0" fontId="23" fillId="0" borderId="0" xfId="0" applyFont="1"/>
    <xf numFmtId="0" fontId="23" fillId="0" borderId="0" xfId="0" applyFont="1" applyBorder="1"/>
    <xf numFmtId="0" fontId="23" fillId="0" borderId="0" xfId="0" applyFont="1" applyBorder="1" applyAlignment="1">
      <alignment horizontal="right"/>
    </xf>
    <xf numFmtId="0" fontId="24" fillId="0" borderId="1" xfId="0" applyFont="1" applyBorder="1"/>
    <xf numFmtId="0" fontId="23" fillId="0" borderId="0" xfId="0" applyFont="1" applyFill="1" applyBorder="1"/>
    <xf numFmtId="0" fontId="23" fillId="0" borderId="0" xfId="0" applyFont="1" applyAlignment="1">
      <alignment horizontal="right"/>
    </xf>
    <xf numFmtId="0" fontId="25" fillId="0" borderId="1" xfId="0" applyFont="1" applyBorder="1"/>
    <xf numFmtId="0" fontId="23" fillId="0" borderId="0" xfId="0" applyFont="1" applyFill="1"/>
    <xf numFmtId="0" fontId="25" fillId="0" borderId="0" xfId="0" applyFont="1" applyBorder="1"/>
    <xf numFmtId="0" fontId="24" fillId="0" borderId="1" xfId="0" applyFont="1" applyBorder="1" applyAlignment="1">
      <alignment horizontal="right"/>
    </xf>
    <xf numFmtId="0" fontId="24" fillId="3" borderId="1" xfId="0" applyFont="1" applyFill="1" applyBorder="1"/>
    <xf numFmtId="0" fontId="24" fillId="0" borderId="0" xfId="0" applyFont="1" applyBorder="1" applyAlignment="1">
      <alignment horizontal="right"/>
    </xf>
    <xf numFmtId="0" fontId="24" fillId="3" borderId="0" xfId="0" applyFont="1" applyFill="1" applyBorder="1"/>
    <xf numFmtId="0" fontId="23" fillId="2" borderId="5" xfId="0" applyFont="1" applyFill="1" applyBorder="1"/>
    <xf numFmtId="0" fontId="24" fillId="2" borderId="6" xfId="0" applyFont="1" applyFill="1" applyBorder="1"/>
    <xf numFmtId="0" fontId="24" fillId="2" borderId="15" xfId="0" applyFont="1" applyFill="1" applyBorder="1" applyAlignment="1">
      <alignment horizontal="center"/>
    </xf>
    <xf numFmtId="0" fontId="24" fillId="2" borderId="16" xfId="0" applyFont="1" applyFill="1" applyBorder="1" applyAlignment="1">
      <alignment horizontal="center"/>
    </xf>
    <xf numFmtId="0" fontId="25" fillId="2" borderId="3" xfId="0" applyFont="1" applyFill="1" applyBorder="1" applyAlignment="1">
      <alignment horizontal="center"/>
    </xf>
    <xf numFmtId="0" fontId="23" fillId="0" borderId="1" xfId="0" applyFont="1" applyBorder="1"/>
    <xf numFmtId="0" fontId="27" fillId="0" borderId="2" xfId="0" applyFont="1" applyBorder="1"/>
    <xf numFmtId="4" fontId="23" fillId="0" borderId="8" xfId="0" applyNumberFormat="1" applyFont="1" applyFill="1" applyBorder="1" applyAlignment="1">
      <alignment horizontal="center" vertical="center" wrapText="1"/>
    </xf>
    <xf numFmtId="0" fontId="23" fillId="0" borderId="2" xfId="0" applyFont="1" applyBorder="1"/>
    <xf numFmtId="4" fontId="23" fillId="3" borderId="19" xfId="0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left"/>
    </xf>
    <xf numFmtId="0" fontId="23" fillId="0" borderId="1" xfId="0" applyFont="1" applyFill="1" applyBorder="1"/>
    <xf numFmtId="0" fontId="23" fillId="0" borderId="2" xfId="0" applyFont="1" applyFill="1" applyBorder="1"/>
    <xf numFmtId="0" fontId="24" fillId="0" borderId="4" xfId="0" applyFont="1" applyBorder="1"/>
    <xf numFmtId="0" fontId="23" fillId="0" borderId="4" xfId="0" applyFont="1" applyBorder="1" applyAlignment="1">
      <alignment horizontal="left"/>
    </xf>
    <xf numFmtId="0" fontId="24" fillId="2" borderId="2" xfId="0" applyFont="1" applyFill="1" applyBorder="1"/>
    <xf numFmtId="0" fontId="24" fillId="2" borderId="3" xfId="0" applyFont="1" applyFill="1" applyBorder="1" applyAlignment="1">
      <alignment horizontal="left"/>
    </xf>
    <xf numFmtId="0" fontId="24" fillId="2" borderId="3" xfId="0" applyFont="1" applyFill="1" applyBorder="1"/>
    <xf numFmtId="4" fontId="25" fillId="2" borderId="20" xfId="0" applyNumberFormat="1" applyFont="1" applyFill="1" applyBorder="1" applyAlignment="1">
      <alignment horizontal="right"/>
    </xf>
    <xf numFmtId="4" fontId="24" fillId="2" borderId="21" xfId="0" applyNumberFormat="1" applyFont="1" applyFill="1" applyBorder="1" applyAlignment="1">
      <alignment horizontal="right"/>
    </xf>
    <xf numFmtId="4" fontId="26" fillId="2" borderId="3" xfId="0" applyNumberFormat="1" applyFont="1" applyFill="1" applyBorder="1" applyAlignment="1">
      <alignment horizontal="center"/>
    </xf>
    <xf numFmtId="0" fontId="24" fillId="3" borderId="9" xfId="0" applyFont="1" applyFill="1" applyBorder="1"/>
    <xf numFmtId="0" fontId="24" fillId="3" borderId="0" xfId="0" applyFont="1" applyFill="1" applyBorder="1" applyAlignment="1">
      <alignment horizontal="left"/>
    </xf>
    <xf numFmtId="4" fontId="26" fillId="3" borderId="22" xfId="0" applyNumberFormat="1" applyFont="1" applyFill="1" applyBorder="1" applyAlignment="1">
      <alignment horizontal="right"/>
    </xf>
    <xf numFmtId="4" fontId="24" fillId="3" borderId="23" xfId="0" applyNumberFormat="1" applyFont="1" applyFill="1" applyBorder="1" applyAlignment="1">
      <alignment horizontal="right"/>
    </xf>
    <xf numFmtId="4" fontId="26" fillId="3" borderId="0" xfId="0" applyNumberFormat="1" applyFont="1" applyFill="1" applyBorder="1" applyAlignment="1">
      <alignment horizontal="right"/>
    </xf>
    <xf numFmtId="4" fontId="24" fillId="3" borderId="0" xfId="0" applyNumberFormat="1" applyFont="1" applyFill="1" applyBorder="1" applyAlignment="1">
      <alignment horizontal="right"/>
    </xf>
    <xf numFmtId="0" fontId="23" fillId="2" borderId="2" xfId="0" applyFont="1" applyFill="1" applyBorder="1"/>
    <xf numFmtId="0" fontId="24" fillId="2" borderId="17" xfId="0" applyFont="1" applyFill="1" applyBorder="1" applyAlignment="1">
      <alignment horizontal="center"/>
    </xf>
    <xf numFmtId="0" fontId="24" fillId="2" borderId="19" xfId="0" applyFont="1" applyFill="1" applyBorder="1" applyAlignment="1">
      <alignment horizontal="center"/>
    </xf>
    <xf numFmtId="0" fontId="23" fillId="3" borderId="1" xfId="0" applyFont="1" applyFill="1" applyBorder="1" applyAlignment="1">
      <alignment horizontal="left"/>
    </xf>
    <xf numFmtId="2" fontId="22" fillId="3" borderId="17" xfId="0" applyNumberFormat="1" applyFont="1" applyFill="1" applyBorder="1" applyAlignment="1">
      <alignment horizontal="right"/>
    </xf>
    <xf numFmtId="2" fontId="22" fillId="3" borderId="19" xfId="0" applyNumberFormat="1" applyFont="1" applyFill="1" applyBorder="1" applyAlignment="1">
      <alignment horizontal="right"/>
    </xf>
    <xf numFmtId="0" fontId="23" fillId="0" borderId="4" xfId="0" applyFont="1" applyBorder="1"/>
    <xf numFmtId="0" fontId="23" fillId="0" borderId="5" xfId="0" applyFont="1" applyBorder="1"/>
    <xf numFmtId="0" fontId="24" fillId="0" borderId="2" xfId="0" applyFont="1" applyBorder="1"/>
    <xf numFmtId="0" fontId="23" fillId="0" borderId="7" xfId="0" applyFont="1" applyBorder="1" applyAlignment="1">
      <alignment horizontal="left"/>
    </xf>
    <xf numFmtId="0" fontId="22" fillId="3" borderId="7" xfId="0" applyFont="1" applyFill="1" applyBorder="1" applyAlignment="1">
      <alignment horizontal="center" vertical="center" wrapText="1"/>
    </xf>
    <xf numFmtId="0" fontId="24" fillId="4" borderId="2" xfId="0" applyFont="1" applyFill="1" applyBorder="1"/>
    <xf numFmtId="0" fontId="24" fillId="4" borderId="7" xfId="0" applyFont="1" applyFill="1" applyBorder="1" applyAlignment="1">
      <alignment horizontal="left"/>
    </xf>
    <xf numFmtId="0" fontId="24" fillId="4" borderId="7" xfId="0" applyFont="1" applyFill="1" applyBorder="1"/>
    <xf numFmtId="4" fontId="24" fillId="4" borderId="20" xfId="0" applyNumberFormat="1" applyFont="1" applyFill="1" applyBorder="1" applyAlignment="1">
      <alignment horizontal="right"/>
    </xf>
    <xf numFmtId="4" fontId="24" fillId="4" borderId="21" xfId="0" applyNumberFormat="1" applyFont="1" applyFill="1" applyBorder="1" applyAlignment="1">
      <alignment horizontal="right"/>
    </xf>
    <xf numFmtId="4" fontId="25" fillId="4" borderId="3" xfId="0" applyNumberFormat="1" applyFont="1" applyFill="1" applyBorder="1" applyAlignment="1">
      <alignment horizontal="right"/>
    </xf>
    <xf numFmtId="4" fontId="24" fillId="4" borderId="2" xfId="0" applyNumberFormat="1" applyFont="1" applyFill="1" applyBorder="1" applyAlignment="1">
      <alignment horizontal="right"/>
    </xf>
    <xf numFmtId="0" fontId="24" fillId="0" borderId="0" xfId="0" applyFont="1" applyBorder="1" applyAlignment="1">
      <alignment horizontal="left"/>
    </xf>
    <xf numFmtId="0" fontId="24" fillId="0" borderId="0" xfId="0" applyFont="1" applyBorder="1"/>
    <xf numFmtId="4" fontId="24" fillId="0" borderId="0" xfId="0" applyNumberFormat="1" applyFont="1" applyBorder="1" applyAlignment="1">
      <alignment horizontal="right"/>
    </xf>
    <xf numFmtId="9" fontId="25" fillId="0" borderId="0" xfId="0" applyNumberFormat="1" applyFont="1" applyFill="1" applyBorder="1" applyAlignment="1">
      <alignment horizontal="left"/>
    </xf>
    <xf numFmtId="3" fontId="23" fillId="0" borderId="0" xfId="0" applyNumberFormat="1" applyFont="1" applyBorder="1" applyAlignment="1">
      <alignment horizontal="right"/>
    </xf>
    <xf numFmtId="0" fontId="24" fillId="0" borderId="0" xfId="0" applyFont="1"/>
    <xf numFmtId="0" fontId="28" fillId="0" borderId="0" xfId="0" applyFont="1"/>
    <xf numFmtId="164" fontId="25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horizontal="right"/>
    </xf>
    <xf numFmtId="3" fontId="1" fillId="3" borderId="1" xfId="0" applyNumberFormat="1" applyFont="1" applyFill="1" applyBorder="1" applyAlignment="1">
      <alignment horizontal="right"/>
    </xf>
    <xf numFmtId="0" fontId="2" fillId="3" borderId="11" xfId="0" applyFont="1" applyFill="1" applyBorder="1"/>
    <xf numFmtId="0" fontId="2" fillId="3" borderId="1" xfId="0" applyFont="1" applyFill="1" applyBorder="1"/>
    <xf numFmtId="9" fontId="0" fillId="0" borderId="0" xfId="0" applyNumberFormat="1"/>
    <xf numFmtId="168" fontId="24" fillId="0" borderId="1" xfId="0" applyNumberFormat="1" applyFont="1" applyFill="1" applyBorder="1"/>
    <xf numFmtId="0" fontId="0" fillId="0" borderId="9" xfId="0" applyBorder="1"/>
    <xf numFmtId="2" fontId="0" fillId="0" borderId="9" xfId="0" applyNumberFormat="1" applyBorder="1"/>
    <xf numFmtId="0" fontId="1" fillId="0" borderId="1" xfId="0" applyFont="1" applyBorder="1"/>
    <xf numFmtId="4" fontId="22" fillId="3" borderId="17" xfId="0" applyNumberFormat="1" applyFont="1" applyFill="1" applyBorder="1" applyAlignment="1">
      <alignment horizontal="right"/>
    </xf>
    <xf numFmtId="4" fontId="22" fillId="3" borderId="18" xfId="0" applyNumberFormat="1" applyFont="1" applyFill="1" applyBorder="1" applyAlignment="1">
      <alignment horizontal="right"/>
    </xf>
    <xf numFmtId="4" fontId="24" fillId="3" borderId="22" xfId="0" applyNumberFormat="1" applyFont="1" applyFill="1" applyBorder="1" applyAlignment="1">
      <alignment horizontal="right"/>
    </xf>
    <xf numFmtId="2" fontId="23" fillId="3" borderId="22" xfId="0" applyNumberFormat="1" applyFont="1" applyFill="1" applyBorder="1"/>
    <xf numFmtId="4" fontId="24" fillId="3" borderId="22" xfId="0" applyNumberFormat="1" applyFont="1" applyFill="1" applyBorder="1"/>
    <xf numFmtId="4" fontId="25" fillId="3" borderId="23" xfId="0" applyNumberFormat="1" applyFont="1" applyFill="1" applyBorder="1"/>
    <xf numFmtId="4" fontId="25" fillId="3" borderId="25" xfId="0" applyNumberFormat="1" applyFont="1" applyFill="1" applyBorder="1"/>
    <xf numFmtId="0" fontId="25" fillId="3" borderId="22" xfId="0" applyFont="1" applyFill="1" applyBorder="1"/>
    <xf numFmtId="0" fontId="25" fillId="3" borderId="24" xfId="0" applyFont="1" applyFill="1" applyBorder="1"/>
    <xf numFmtId="4" fontId="20" fillId="0" borderId="0" xfId="0" applyNumberFormat="1" applyFont="1"/>
    <xf numFmtId="4" fontId="0" fillId="0" borderId="0" xfId="0" applyNumberFormat="1"/>
    <xf numFmtId="0" fontId="28" fillId="0" borderId="0" xfId="0" applyFont="1" applyFill="1"/>
    <xf numFmtId="0" fontId="29" fillId="0" borderId="0" xfId="0" applyFont="1" applyBorder="1" applyAlignment="1">
      <alignment horizontal="right"/>
    </xf>
    <xf numFmtId="3" fontId="23" fillId="3" borderId="2" xfId="0" applyNumberFormat="1" applyFont="1" applyFill="1" applyBorder="1" applyAlignment="1">
      <alignment horizontal="center"/>
    </xf>
    <xf numFmtId="0" fontId="24" fillId="2" borderId="2" xfId="0" applyFont="1" applyFill="1" applyBorder="1" applyAlignment="1">
      <alignment horizontal="center"/>
    </xf>
    <xf numFmtId="0" fontId="21" fillId="0" borderId="0" xfId="0" applyFont="1" applyFill="1" applyAlignment="1"/>
    <xf numFmtId="168" fontId="31" fillId="0" borderId="1" xfId="0" applyNumberFormat="1" applyFont="1" applyFill="1" applyBorder="1"/>
    <xf numFmtId="0" fontId="31" fillId="3" borderId="1" xfId="0" applyFont="1" applyFill="1" applyBorder="1"/>
    <xf numFmtId="0" fontId="28" fillId="0" borderId="1" xfId="0" applyFont="1" applyBorder="1"/>
    <xf numFmtId="0" fontId="28" fillId="3" borderId="11" xfId="0" applyFont="1" applyFill="1" applyBorder="1"/>
    <xf numFmtId="0" fontId="31" fillId="0" borderId="0" xfId="0" applyFont="1" applyBorder="1" applyAlignment="1">
      <alignment horizontal="right"/>
    </xf>
    <xf numFmtId="4" fontId="33" fillId="3" borderId="17" xfId="0" applyNumberFormat="1" applyFont="1" applyFill="1" applyBorder="1" applyAlignment="1">
      <alignment horizontal="right"/>
    </xf>
    <xf numFmtId="4" fontId="28" fillId="3" borderId="19" xfId="0" applyNumberFormat="1" applyFont="1" applyFill="1" applyBorder="1" applyAlignment="1">
      <alignment horizontal="right"/>
    </xf>
    <xf numFmtId="2" fontId="33" fillId="3" borderId="17" xfId="0" applyNumberFormat="1" applyFont="1" applyFill="1" applyBorder="1" applyAlignment="1">
      <alignment horizontal="right"/>
    </xf>
    <xf numFmtId="2" fontId="33" fillId="3" borderId="19" xfId="0" applyNumberFormat="1" applyFont="1" applyFill="1" applyBorder="1" applyAlignment="1">
      <alignment horizontal="right"/>
    </xf>
    <xf numFmtId="2" fontId="28" fillId="3" borderId="22" xfId="0" applyNumberFormat="1" applyFont="1" applyFill="1" applyBorder="1"/>
    <xf numFmtId="4" fontId="22" fillId="0" borderId="17" xfId="0" applyNumberFormat="1" applyFont="1" applyFill="1" applyBorder="1" applyAlignment="1">
      <alignment horizontal="right"/>
    </xf>
    <xf numFmtId="4" fontId="22" fillId="0" borderId="18" xfId="0" applyNumberFormat="1" applyFont="1" applyFill="1" applyBorder="1" applyAlignment="1">
      <alignment horizontal="right"/>
    </xf>
    <xf numFmtId="4" fontId="33" fillId="0" borderId="17" xfId="0" applyNumberFormat="1" applyFont="1" applyFill="1" applyBorder="1" applyAlignment="1">
      <alignment horizontal="right"/>
    </xf>
    <xf numFmtId="4" fontId="33" fillId="0" borderId="18" xfId="0" applyNumberFormat="1" applyFont="1" applyFill="1" applyBorder="1" applyAlignment="1">
      <alignment horizontal="right"/>
    </xf>
    <xf numFmtId="0" fontId="28" fillId="2" borderId="15" xfId="0" applyFont="1" applyFill="1" applyBorder="1" applyAlignment="1">
      <alignment horizontal="center"/>
    </xf>
    <xf numFmtId="0" fontId="28" fillId="2" borderId="16" xfId="0" applyFont="1" applyFill="1" applyBorder="1" applyAlignment="1">
      <alignment horizontal="center"/>
    </xf>
    <xf numFmtId="4" fontId="33" fillId="2" borderId="20" xfId="0" applyNumberFormat="1" applyFont="1" applyFill="1" applyBorder="1" applyAlignment="1">
      <alignment horizontal="right"/>
    </xf>
    <xf numFmtId="4" fontId="34" fillId="3" borderId="22" xfId="0" applyNumberFormat="1" applyFont="1" applyFill="1" applyBorder="1" applyAlignment="1">
      <alignment horizontal="right"/>
    </xf>
    <xf numFmtId="4" fontId="28" fillId="3" borderId="23" xfId="0" applyNumberFormat="1" applyFont="1" applyFill="1" applyBorder="1" applyAlignment="1">
      <alignment horizontal="right"/>
    </xf>
    <xf numFmtId="0" fontId="28" fillId="2" borderId="17" xfId="0" applyFont="1" applyFill="1" applyBorder="1" applyAlignment="1">
      <alignment horizontal="center"/>
    </xf>
    <xf numFmtId="0" fontId="28" fillId="2" borderId="19" xfId="0" applyFont="1" applyFill="1" applyBorder="1" applyAlignment="1">
      <alignment horizontal="center"/>
    </xf>
    <xf numFmtId="4" fontId="28" fillId="4" borderId="20" xfId="0" applyNumberFormat="1" applyFont="1" applyFill="1" applyBorder="1" applyAlignment="1">
      <alignment horizontal="right"/>
    </xf>
    <xf numFmtId="4" fontId="28" fillId="4" borderId="21" xfId="0" applyNumberFormat="1" applyFont="1" applyFill="1" applyBorder="1" applyAlignment="1">
      <alignment horizontal="right"/>
    </xf>
    <xf numFmtId="4" fontId="28" fillId="3" borderId="22" xfId="0" applyNumberFormat="1" applyFont="1" applyFill="1" applyBorder="1" applyAlignment="1">
      <alignment horizontal="right"/>
    </xf>
    <xf numFmtId="4" fontId="28" fillId="3" borderId="22" xfId="0" applyNumberFormat="1" applyFont="1" applyFill="1" applyBorder="1"/>
    <xf numFmtId="0" fontId="33" fillId="3" borderId="22" xfId="0" applyFont="1" applyFill="1" applyBorder="1"/>
    <xf numFmtId="4" fontId="33" fillId="3" borderId="23" xfId="0" applyNumberFormat="1" applyFont="1" applyFill="1" applyBorder="1"/>
    <xf numFmtId="0" fontId="33" fillId="3" borderId="24" xfId="0" applyFont="1" applyFill="1" applyBorder="1"/>
    <xf numFmtId="4" fontId="33" fillId="3" borderId="25" xfId="0" applyNumberFormat="1" applyFont="1" applyFill="1" applyBorder="1"/>
    <xf numFmtId="3" fontId="23" fillId="3" borderId="2" xfId="0" applyNumberFormat="1" applyFont="1" applyFill="1" applyBorder="1" applyAlignment="1"/>
    <xf numFmtId="4" fontId="24" fillId="2" borderId="2" xfId="0" applyNumberFormat="1" applyFont="1" applyFill="1" applyBorder="1" applyAlignment="1"/>
    <xf numFmtId="0" fontId="23" fillId="3" borderId="1" xfId="0" applyFont="1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3" fontId="28" fillId="0" borderId="1" xfId="0" applyNumberFormat="1" applyFont="1" applyBorder="1"/>
    <xf numFmtId="4" fontId="28" fillId="7" borderId="21" xfId="0" applyNumberFormat="1" applyFont="1" applyFill="1" applyBorder="1" applyAlignment="1">
      <alignment horizontal="right"/>
    </xf>
    <xf numFmtId="2" fontId="0" fillId="7" borderId="9" xfId="0" applyNumberFormat="1" applyFill="1" applyBorder="1"/>
    <xf numFmtId="0" fontId="28" fillId="7" borderId="0" xfId="0" applyFont="1" applyFill="1"/>
    <xf numFmtId="0" fontId="30" fillId="7" borderId="0" xfId="0" applyFont="1" applyFill="1"/>
    <xf numFmtId="0" fontId="35" fillId="3" borderId="0" xfId="2" applyFont="1" applyFill="1"/>
    <xf numFmtId="0" fontId="36" fillId="5" borderId="0" xfId="2" applyFont="1" applyFill="1" applyAlignment="1">
      <alignment horizontal="right"/>
    </xf>
    <xf numFmtId="0" fontId="35" fillId="5" borderId="0" xfId="2" applyFont="1" applyFill="1"/>
    <xf numFmtId="0" fontId="35" fillId="5" borderId="0" xfId="2" applyFont="1" applyFill="1" applyAlignment="1">
      <alignment horizontal="right"/>
    </xf>
    <xf numFmtId="0" fontId="37" fillId="5" borderId="0" xfId="2" applyFont="1" applyFill="1"/>
    <xf numFmtId="4" fontId="35" fillId="5" borderId="0" xfId="2" applyNumberFormat="1" applyFont="1" applyFill="1"/>
    <xf numFmtId="0" fontId="38" fillId="3" borderId="0" xfId="2" applyFont="1" applyFill="1"/>
    <xf numFmtId="0" fontId="38" fillId="7" borderId="0" xfId="2" applyFont="1" applyFill="1"/>
    <xf numFmtId="0" fontId="35" fillId="0" borderId="0" xfId="2" applyFont="1" applyFill="1"/>
    <xf numFmtId="0" fontId="35" fillId="6" borderId="5" xfId="2" applyFont="1" applyFill="1" applyBorder="1"/>
    <xf numFmtId="0" fontId="35" fillId="5" borderId="6" xfId="2" applyFont="1" applyFill="1" applyBorder="1"/>
    <xf numFmtId="0" fontId="39" fillId="3" borderId="6" xfId="0" applyFont="1" applyFill="1" applyBorder="1"/>
    <xf numFmtId="166" fontId="35" fillId="6" borderId="6" xfId="2" applyNumberFormat="1" applyFont="1" applyFill="1" applyBorder="1"/>
    <xf numFmtId="0" fontId="35" fillId="6" borderId="12" xfId="2" applyFont="1" applyFill="1" applyBorder="1"/>
    <xf numFmtId="0" fontId="35" fillId="6" borderId="9" xfId="2" applyFont="1" applyFill="1" applyBorder="1"/>
    <xf numFmtId="0" fontId="35" fillId="5" borderId="0" xfId="2" applyFont="1" applyFill="1" applyBorder="1"/>
    <xf numFmtId="0" fontId="39" fillId="3" borderId="0" xfId="0" applyFont="1" applyFill="1" applyBorder="1"/>
    <xf numFmtId="0" fontId="35" fillId="6" borderId="0" xfId="2" applyFont="1" applyFill="1" applyBorder="1"/>
    <xf numFmtId="0" fontId="35" fillId="6" borderId="10" xfId="2" applyFont="1" applyFill="1" applyBorder="1"/>
    <xf numFmtId="166" fontId="39" fillId="3" borderId="0" xfId="0" applyNumberFormat="1" applyFont="1" applyFill="1" applyBorder="1"/>
    <xf numFmtId="3" fontId="35" fillId="6" borderId="0" xfId="2" applyNumberFormat="1" applyFont="1" applyFill="1" applyBorder="1"/>
    <xf numFmtId="10" fontId="35" fillId="6" borderId="0" xfId="1" applyNumberFormat="1" applyFont="1" applyFill="1" applyBorder="1"/>
    <xf numFmtId="4" fontId="35" fillId="6" borderId="0" xfId="2" applyNumberFormat="1" applyFont="1" applyFill="1" applyBorder="1"/>
    <xf numFmtId="0" fontId="35" fillId="6" borderId="13" xfId="2" applyFont="1" applyFill="1" applyBorder="1"/>
    <xf numFmtId="0" fontId="35" fillId="5" borderId="7" xfId="2" applyFont="1" applyFill="1" applyBorder="1"/>
    <xf numFmtId="0" fontId="39" fillId="3" borderId="7" xfId="0" applyFont="1" applyFill="1" applyBorder="1"/>
    <xf numFmtId="167" fontId="35" fillId="6" borderId="7" xfId="2" applyNumberFormat="1" applyFont="1" applyFill="1" applyBorder="1"/>
    <xf numFmtId="0" fontId="35" fillId="6" borderId="14" xfId="2" applyFont="1" applyFill="1" applyBorder="1"/>
    <xf numFmtId="0" fontId="39" fillId="3" borderId="0" xfId="0" applyFont="1" applyFill="1"/>
    <xf numFmtId="167" fontId="35" fillId="6" borderId="0" xfId="2" applyNumberFormat="1" applyFont="1" applyFill="1" applyBorder="1"/>
    <xf numFmtId="0" fontId="40" fillId="5" borderId="28" xfId="2" applyFont="1" applyFill="1" applyBorder="1" applyAlignment="1">
      <alignment horizontal="right"/>
    </xf>
    <xf numFmtId="166" fontId="41" fillId="5" borderId="0" xfId="2" applyNumberFormat="1" applyFont="1" applyFill="1"/>
    <xf numFmtId="165" fontId="35" fillId="5" borderId="0" xfId="2" applyNumberFormat="1" applyFont="1" applyFill="1"/>
    <xf numFmtId="0" fontId="38" fillId="0" borderId="0" xfId="2" applyFont="1" applyFill="1"/>
    <xf numFmtId="166" fontId="42" fillId="5" borderId="0" xfId="2" applyNumberFormat="1" applyFont="1" applyFill="1"/>
    <xf numFmtId="4" fontId="8" fillId="5" borderId="0" xfId="2" applyNumberFormat="1" applyFont="1" applyFill="1"/>
    <xf numFmtId="165" fontId="8" fillId="5" borderId="0" xfId="2" applyNumberFormat="1" applyFont="1" applyFill="1"/>
    <xf numFmtId="4" fontId="35" fillId="0" borderId="0" xfId="2" applyNumberFormat="1" applyFont="1" applyFill="1"/>
    <xf numFmtId="0" fontId="24" fillId="0" borderId="0" xfId="0" applyFont="1" applyBorder="1" applyAlignment="1">
      <alignment horizontal="left" wrapText="1"/>
    </xf>
    <xf numFmtId="3" fontId="25" fillId="3" borderId="26" xfId="0" applyNumberFormat="1" applyFont="1" applyFill="1" applyBorder="1" applyAlignment="1">
      <alignment horizontal="center"/>
    </xf>
    <xf numFmtId="3" fontId="25" fillId="3" borderId="27" xfId="0" applyNumberFormat="1" applyFont="1" applyFill="1" applyBorder="1" applyAlignment="1">
      <alignment horizontal="center"/>
    </xf>
    <xf numFmtId="4" fontId="23" fillId="0" borderId="10" xfId="0" applyNumberFormat="1" applyFont="1" applyFill="1" applyBorder="1" applyAlignment="1">
      <alignment horizontal="center" vertical="center" wrapText="1"/>
    </xf>
    <xf numFmtId="4" fontId="23" fillId="0" borderId="14" xfId="0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/>
    <xf numFmtId="0" fontId="23" fillId="0" borderId="3" xfId="0" applyFont="1" applyFill="1" applyBorder="1" applyAlignment="1"/>
    <xf numFmtId="0" fontId="23" fillId="0" borderId="5" xfId="0" applyFont="1" applyFill="1" applyBorder="1" applyAlignment="1"/>
    <xf numFmtId="0" fontId="23" fillId="0" borderId="6" xfId="0" applyFont="1" applyFill="1" applyBorder="1" applyAlignment="1"/>
    <xf numFmtId="3" fontId="23" fillId="3" borderId="4" xfId="0" applyNumberFormat="1" applyFont="1" applyFill="1" applyBorder="1" applyAlignment="1">
      <alignment horizontal="center"/>
    </xf>
    <xf numFmtId="3" fontId="23" fillId="3" borderId="11" xfId="0" applyNumberFormat="1" applyFont="1" applyFill="1" applyBorder="1" applyAlignment="1">
      <alignment horizontal="center"/>
    </xf>
    <xf numFmtId="3" fontId="23" fillId="3" borderId="29" xfId="0" applyNumberFormat="1" applyFont="1" applyFill="1" applyBorder="1" applyAlignment="1">
      <alignment horizontal="center"/>
    </xf>
    <xf numFmtId="0" fontId="21" fillId="0" borderId="0" xfId="0" applyFont="1" applyFill="1" applyAlignment="1">
      <alignment horizontal="center"/>
    </xf>
    <xf numFmtId="0" fontId="23" fillId="3" borderId="2" xfId="0" applyFont="1" applyFill="1" applyBorder="1" applyAlignment="1"/>
    <xf numFmtId="0" fontId="23" fillId="3" borderId="3" xfId="0" applyFont="1" applyFill="1" applyBorder="1" applyAlignment="1"/>
    <xf numFmtId="0" fontId="22" fillId="3" borderId="12" xfId="0" applyFont="1" applyFill="1" applyBorder="1" applyAlignment="1">
      <alignment horizontal="center" vertical="center" wrapText="1"/>
    </xf>
    <xf numFmtId="0" fontId="22" fillId="3" borderId="10" xfId="0" applyFont="1" applyFill="1" applyBorder="1" applyAlignment="1">
      <alignment horizontal="center" vertical="center" wrapText="1"/>
    </xf>
    <xf numFmtId="0" fontId="22" fillId="3" borderId="14" xfId="0" applyFont="1" applyFill="1" applyBorder="1" applyAlignment="1">
      <alignment horizontal="center" vertical="center" wrapText="1"/>
    </xf>
    <xf numFmtId="0" fontId="23" fillId="0" borderId="2" xfId="0" applyFont="1" applyBorder="1" applyAlignment="1">
      <alignment horizontal="left"/>
    </xf>
    <xf numFmtId="0" fontId="23" fillId="0" borderId="3" xfId="0" applyFont="1" applyBorder="1" applyAlignment="1">
      <alignment horizontal="left"/>
    </xf>
    <xf numFmtId="3" fontId="33" fillId="3" borderId="26" xfId="0" applyNumberFormat="1" applyFont="1" applyFill="1" applyBorder="1" applyAlignment="1">
      <alignment horizontal="center"/>
    </xf>
    <xf numFmtId="3" fontId="33" fillId="3" borderId="27" xfId="0" applyNumberFormat="1" applyFont="1" applyFill="1" applyBorder="1" applyAlignment="1">
      <alignment horizontal="center"/>
    </xf>
    <xf numFmtId="4" fontId="35" fillId="7" borderId="0" xfId="2" applyNumberFormat="1" applyFont="1" applyFill="1"/>
    <xf numFmtId="4" fontId="35" fillId="3" borderId="0" xfId="2" applyNumberFormat="1" applyFont="1" applyFill="1" applyBorder="1"/>
  </cellXfs>
  <cellStyles count="3">
    <cellStyle name="Normaallaad" xfId="0" builtinId="0"/>
    <cellStyle name="Normaallaad 4" xfId="2" xr:uid="{8E8F9FA1-DE12-45FF-AEC8-E72C77489D85}"/>
    <cellStyle name="Prots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BE9241-8D04-48B5-BFF7-19BCD7359907}">
  <dimension ref="A1:V43"/>
  <sheetViews>
    <sheetView tabSelected="1" zoomScale="80" zoomScaleNormal="80" workbookViewId="0"/>
  </sheetViews>
  <sheetFormatPr defaultRowHeight="15" x14ac:dyDescent="0.25"/>
  <cols>
    <col min="1" max="1" width="5.7109375" style="45" customWidth="1"/>
    <col min="2" max="2" width="7.7109375" style="45" customWidth="1"/>
    <col min="3" max="3" width="4.85546875" style="45" customWidth="1"/>
    <col min="4" max="4" width="59.5703125" style="45" customWidth="1"/>
    <col min="5" max="8" width="15.85546875" style="45" customWidth="1"/>
    <col min="9" max="9" width="29.140625" style="45" customWidth="1"/>
    <col min="10" max="10" width="30.42578125" style="45" customWidth="1"/>
    <col min="11" max="13" width="15.85546875" customWidth="1"/>
    <col min="14" max="14" width="11.140625" customWidth="1"/>
    <col min="15" max="15" width="16.28515625" customWidth="1"/>
    <col min="16" max="18" width="16" customWidth="1"/>
    <col min="19" max="19" width="16.140625" customWidth="1"/>
    <col min="20" max="20" width="30.5703125" customWidth="1"/>
    <col min="22" max="22" width="19" customWidth="1"/>
  </cols>
  <sheetData>
    <row r="1" spans="1:22" x14ac:dyDescent="0.25">
      <c r="J1" s="134" t="s">
        <v>34</v>
      </c>
      <c r="R1" s="45"/>
    </row>
    <row r="2" spans="1:22" ht="18.75" x14ac:dyDescent="0.3">
      <c r="A2" s="227" t="s">
        <v>80</v>
      </c>
      <c r="B2" s="227"/>
      <c r="C2" s="227"/>
      <c r="D2" s="227"/>
      <c r="E2" s="227"/>
      <c r="F2" s="227"/>
      <c r="G2" s="227"/>
      <c r="H2" s="227"/>
      <c r="I2" s="227"/>
      <c r="J2" s="22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  <c r="V2" s="137"/>
    </row>
    <row r="3" spans="1:22" ht="15.75" x14ac:dyDescent="0.25">
      <c r="A3" s="46"/>
      <c r="B3" s="46"/>
      <c r="C3" s="46"/>
      <c r="D3" s="46"/>
      <c r="E3" s="46"/>
      <c r="F3" s="46"/>
      <c r="G3" s="46"/>
      <c r="H3" s="46"/>
    </row>
    <row r="4" spans="1:22" ht="15.75" x14ac:dyDescent="0.25">
      <c r="A4" s="48"/>
      <c r="B4" s="48"/>
      <c r="C4" s="49" t="s">
        <v>11</v>
      </c>
      <c r="D4" s="50" t="s">
        <v>35</v>
      </c>
      <c r="E4" s="48"/>
      <c r="F4" s="51"/>
      <c r="G4" s="48"/>
      <c r="H4" s="51"/>
    </row>
    <row r="5" spans="1:22" ht="15.75" x14ac:dyDescent="0.25">
      <c r="A5" s="47"/>
      <c r="B5" s="47"/>
      <c r="C5" s="52" t="s">
        <v>12</v>
      </c>
      <c r="D5" s="53" t="s">
        <v>36</v>
      </c>
      <c r="E5" s="111"/>
      <c r="F5" s="54"/>
      <c r="G5" s="111"/>
      <c r="H5" s="54"/>
    </row>
    <row r="6" spans="1:22" ht="15.75" x14ac:dyDescent="0.25">
      <c r="A6" s="47"/>
      <c r="B6" s="47"/>
      <c r="C6" s="52"/>
      <c r="D6" s="55"/>
      <c r="E6" s="111" t="s">
        <v>79</v>
      </c>
      <c r="F6" s="54"/>
      <c r="G6" s="133" t="s">
        <v>68</v>
      </c>
      <c r="H6" s="47"/>
      <c r="I6"/>
      <c r="J6"/>
    </row>
    <row r="7" spans="1:22" ht="17.25" x14ac:dyDescent="0.25">
      <c r="A7" s="47"/>
      <c r="B7" s="47"/>
      <c r="C7" s="47"/>
      <c r="D7" s="56" t="s">
        <v>18</v>
      </c>
      <c r="E7" s="112">
        <v>3709</v>
      </c>
      <c r="F7" s="57" t="s">
        <v>43</v>
      </c>
      <c r="G7" s="118">
        <v>1345</v>
      </c>
      <c r="H7" s="57" t="s">
        <v>43</v>
      </c>
      <c r="J7"/>
    </row>
    <row r="8" spans="1:22" ht="17.25" x14ac:dyDescent="0.25">
      <c r="A8" s="1"/>
      <c r="B8" s="1"/>
      <c r="C8" s="1"/>
      <c r="D8" s="113" t="s">
        <v>19</v>
      </c>
      <c r="E8" s="114">
        <v>3532</v>
      </c>
      <c r="F8" s="115" t="s">
        <v>43</v>
      </c>
      <c r="G8" s="71">
        <v>3532</v>
      </c>
      <c r="H8" s="115" t="s">
        <v>43</v>
      </c>
      <c r="I8" s="2"/>
      <c r="J8"/>
    </row>
    <row r="9" spans="1:22" ht="15.75" x14ac:dyDescent="0.25">
      <c r="A9" s="1"/>
      <c r="B9" s="1"/>
      <c r="C9" s="1"/>
      <c r="D9" s="113" t="s">
        <v>21</v>
      </c>
      <c r="E9" s="114">
        <v>57</v>
      </c>
      <c r="F9" s="116" t="s">
        <v>22</v>
      </c>
      <c r="G9" s="65">
        <f>21+5</f>
        <v>26</v>
      </c>
      <c r="H9" s="65" t="s">
        <v>22</v>
      </c>
      <c r="I9" s="2"/>
      <c r="J9"/>
    </row>
    <row r="10" spans="1:22" ht="16.5" thickBot="1" x14ac:dyDescent="0.3">
      <c r="A10" s="47"/>
      <c r="B10" s="47"/>
      <c r="C10" s="47"/>
      <c r="D10" s="58"/>
      <c r="E10" s="58"/>
      <c r="F10" s="58"/>
      <c r="G10" s="58"/>
      <c r="H10" s="58"/>
      <c r="I10" s="58"/>
      <c r="J10" s="58"/>
      <c r="K10" s="110"/>
      <c r="R10" s="117"/>
    </row>
    <row r="11" spans="1:22" ht="16.5" thickBot="1" x14ac:dyDescent="0.3">
      <c r="A11" s="47"/>
      <c r="B11" s="47"/>
      <c r="C11" s="47"/>
      <c r="D11" s="58"/>
      <c r="E11" s="216" t="s">
        <v>82</v>
      </c>
      <c r="F11" s="217"/>
      <c r="G11" s="216" t="s">
        <v>85</v>
      </c>
      <c r="H11" s="217"/>
      <c r="I11" s="47"/>
      <c r="J11" s="47"/>
    </row>
    <row r="12" spans="1:22" ht="17.25" x14ac:dyDescent="0.25">
      <c r="A12" s="60" t="s">
        <v>9</v>
      </c>
      <c r="B12" s="61" t="s">
        <v>26</v>
      </c>
      <c r="C12" s="61"/>
      <c r="D12" s="61"/>
      <c r="E12" s="62" t="s">
        <v>44</v>
      </c>
      <c r="F12" s="63" t="s">
        <v>8</v>
      </c>
      <c r="G12" s="62" t="s">
        <v>44</v>
      </c>
      <c r="H12" s="63" t="s">
        <v>8</v>
      </c>
      <c r="I12" s="64" t="s">
        <v>30</v>
      </c>
      <c r="J12" s="136" t="s">
        <v>13</v>
      </c>
      <c r="K12" s="119"/>
    </row>
    <row r="13" spans="1:22" ht="68.25" customHeight="1" x14ac:dyDescent="0.25">
      <c r="A13" s="50">
        <v>1</v>
      </c>
      <c r="B13" s="65"/>
      <c r="C13" s="121" t="s">
        <v>62</v>
      </c>
      <c r="D13" s="66"/>
      <c r="E13" s="122">
        <f t="shared" ref="E13:E20" si="0">F13/$E$7</f>
        <v>1.1419385279050958</v>
      </c>
      <c r="F13" s="123">
        <f>'kapitalikomponendi annuiteet'!F18</f>
        <v>4235.45</v>
      </c>
      <c r="G13" s="148">
        <f>H13/$G$7</f>
        <v>1.6546840148698887</v>
      </c>
      <c r="H13" s="149">
        <f>'kapitalikomponendi annuiteet'!N18</f>
        <v>2225.5500000000002</v>
      </c>
      <c r="I13" s="67" t="s">
        <v>39</v>
      </c>
      <c r="J13" s="171" t="s">
        <v>65</v>
      </c>
      <c r="K13" s="120"/>
    </row>
    <row r="14" spans="1:22" ht="15.75" x14ac:dyDescent="0.25">
      <c r="A14" s="50">
        <v>2</v>
      </c>
      <c r="B14" s="65"/>
      <c r="C14" s="65" t="s">
        <v>15</v>
      </c>
      <c r="D14" s="68"/>
      <c r="E14" s="122">
        <f t="shared" si="0"/>
        <v>2.4458829045564845</v>
      </c>
      <c r="F14" s="69">
        <v>9071.7796930000004</v>
      </c>
      <c r="G14" s="122">
        <f>E14</f>
        <v>2.4458829045564845</v>
      </c>
      <c r="H14" s="69">
        <f>G14*$G$7</f>
        <v>3289.7125066284716</v>
      </c>
      <c r="I14" s="218" t="s">
        <v>40</v>
      </c>
      <c r="J14" s="224"/>
      <c r="K14" s="120"/>
    </row>
    <row r="15" spans="1:22" ht="15.75" x14ac:dyDescent="0.25">
      <c r="A15" s="50">
        <v>3</v>
      </c>
      <c r="B15" s="70">
        <v>100</v>
      </c>
      <c r="C15" s="71" t="s">
        <v>17</v>
      </c>
      <c r="D15" s="72"/>
      <c r="E15" s="122">
        <f t="shared" si="0"/>
        <v>0.34025346023186842</v>
      </c>
      <c r="F15" s="69">
        <v>1262.000084</v>
      </c>
      <c r="G15" s="122">
        <f t="shared" ref="G15:G20" si="1">E15</f>
        <v>0.34025346023186842</v>
      </c>
      <c r="H15" s="69">
        <f t="shared" ref="H15:H20" si="2">G15*$G$7</f>
        <v>457.64090401186303</v>
      </c>
      <c r="I15" s="218"/>
      <c r="J15" s="225"/>
      <c r="K15" s="120"/>
    </row>
    <row r="16" spans="1:22" ht="15.75" x14ac:dyDescent="0.25">
      <c r="A16" s="50">
        <v>4</v>
      </c>
      <c r="B16" s="70">
        <v>200</v>
      </c>
      <c r="C16" s="71" t="s">
        <v>0</v>
      </c>
      <c r="D16" s="72"/>
      <c r="E16" s="122">
        <f t="shared" si="0"/>
        <v>0.56809535383731014</v>
      </c>
      <c r="F16" s="69">
        <v>2107.0656673825833</v>
      </c>
      <c r="G16" s="122">
        <f t="shared" si="1"/>
        <v>0.56809535383731014</v>
      </c>
      <c r="H16" s="69">
        <f t="shared" si="2"/>
        <v>764.08825091118217</v>
      </c>
      <c r="I16" s="218"/>
      <c r="J16" s="225"/>
      <c r="K16" s="120"/>
    </row>
    <row r="17" spans="1:11" ht="15.75" x14ac:dyDescent="0.25">
      <c r="A17" s="50">
        <v>5</v>
      </c>
      <c r="B17" s="70">
        <v>300</v>
      </c>
      <c r="C17" s="220" t="s">
        <v>23</v>
      </c>
      <c r="D17" s="221"/>
      <c r="E17" s="122">
        <f t="shared" si="0"/>
        <v>1.2612959783348905</v>
      </c>
      <c r="F17" s="69">
        <v>4678.1467836441088</v>
      </c>
      <c r="G17" s="122">
        <f t="shared" si="1"/>
        <v>1.2612959783348905</v>
      </c>
      <c r="H17" s="69">
        <f t="shared" si="2"/>
        <v>1696.4430908604277</v>
      </c>
      <c r="I17" s="218"/>
      <c r="J17" s="225"/>
      <c r="K17" s="120"/>
    </row>
    <row r="18" spans="1:11" ht="15.75" x14ac:dyDescent="0.25">
      <c r="A18" s="50">
        <v>6</v>
      </c>
      <c r="B18" s="70">
        <v>400</v>
      </c>
      <c r="C18" s="220" t="s">
        <v>31</v>
      </c>
      <c r="D18" s="221"/>
      <c r="E18" s="122">
        <f t="shared" si="0"/>
        <v>1.3094950959827447</v>
      </c>
      <c r="F18" s="69">
        <v>4856.9173110000002</v>
      </c>
      <c r="G18" s="122">
        <f t="shared" si="1"/>
        <v>1.3094950959827447</v>
      </c>
      <c r="H18" s="69">
        <f t="shared" si="2"/>
        <v>1761.2709040967916</v>
      </c>
      <c r="I18" s="218"/>
      <c r="J18" s="225"/>
      <c r="K18" s="120"/>
    </row>
    <row r="19" spans="1:11" ht="15.75" x14ac:dyDescent="0.25">
      <c r="A19" s="50">
        <v>7</v>
      </c>
      <c r="B19" s="70">
        <v>500</v>
      </c>
      <c r="C19" s="220" t="s">
        <v>1</v>
      </c>
      <c r="D19" s="221"/>
      <c r="E19" s="122">
        <f t="shared" si="0"/>
        <v>0.22636054465652</v>
      </c>
      <c r="F19" s="69">
        <v>839.57126013103266</v>
      </c>
      <c r="G19" s="122">
        <f t="shared" si="1"/>
        <v>0.22636054465652</v>
      </c>
      <c r="H19" s="69">
        <f t="shared" si="2"/>
        <v>304.45493256301938</v>
      </c>
      <c r="I19" s="218"/>
      <c r="J19" s="225"/>
      <c r="K19" s="119"/>
    </row>
    <row r="20" spans="1:11" ht="15.75" x14ac:dyDescent="0.25">
      <c r="A20" s="73">
        <v>8</v>
      </c>
      <c r="B20" s="74">
        <v>700</v>
      </c>
      <c r="C20" s="222" t="s">
        <v>32</v>
      </c>
      <c r="D20" s="223"/>
      <c r="E20" s="122">
        <f t="shared" si="0"/>
        <v>0</v>
      </c>
      <c r="F20" s="69">
        <v>0</v>
      </c>
      <c r="G20" s="122">
        <f t="shared" si="1"/>
        <v>0</v>
      </c>
      <c r="H20" s="69">
        <f t="shared" si="2"/>
        <v>0</v>
      </c>
      <c r="I20" s="219"/>
      <c r="J20" s="226"/>
      <c r="K20" s="119"/>
    </row>
    <row r="21" spans="1:11" ht="15.75" x14ac:dyDescent="0.25">
      <c r="A21" s="75">
        <v>9</v>
      </c>
      <c r="B21" s="76"/>
      <c r="C21" s="77" t="s">
        <v>14</v>
      </c>
      <c r="D21" s="77"/>
      <c r="E21" s="78">
        <f t="shared" ref="E21:H21" si="3">SUM(E13:E20)</f>
        <v>7.2933218655049128</v>
      </c>
      <c r="F21" s="79">
        <f t="shared" si="3"/>
        <v>27050.930799157726</v>
      </c>
      <c r="G21" s="78">
        <f t="shared" si="3"/>
        <v>7.8060673524697055</v>
      </c>
      <c r="H21" s="79">
        <f t="shared" si="3"/>
        <v>10499.160589071756</v>
      </c>
      <c r="I21" s="80"/>
      <c r="J21" s="168"/>
      <c r="K21" s="119"/>
    </row>
    <row r="22" spans="1:11" ht="15.75" x14ac:dyDescent="0.25">
      <c r="A22" s="81"/>
      <c r="B22" s="82"/>
      <c r="C22" s="59"/>
      <c r="D22" s="59"/>
      <c r="E22" s="83"/>
      <c r="F22" s="84"/>
      <c r="G22" s="83"/>
      <c r="H22" s="84"/>
      <c r="I22" s="85"/>
      <c r="J22" s="86"/>
      <c r="K22" s="119"/>
    </row>
    <row r="23" spans="1:11" ht="17.25" x14ac:dyDescent="0.25">
      <c r="A23" s="87" t="s">
        <v>9</v>
      </c>
      <c r="B23" s="77" t="s">
        <v>27</v>
      </c>
      <c r="C23" s="77"/>
      <c r="D23" s="77"/>
      <c r="E23" s="88" t="s">
        <v>44</v>
      </c>
      <c r="F23" s="89" t="s">
        <v>8</v>
      </c>
      <c r="G23" s="88" t="s">
        <v>44</v>
      </c>
      <c r="H23" s="89" t="s">
        <v>8</v>
      </c>
      <c r="I23" s="64" t="s">
        <v>30</v>
      </c>
      <c r="J23" s="136" t="s">
        <v>13</v>
      </c>
      <c r="K23" s="119"/>
    </row>
    <row r="24" spans="1:11" ht="15.75" x14ac:dyDescent="0.25">
      <c r="A24" s="57">
        <v>10</v>
      </c>
      <c r="B24" s="90">
        <v>300</v>
      </c>
      <c r="C24" s="228" t="s">
        <v>24</v>
      </c>
      <c r="D24" s="229"/>
      <c r="E24" s="91">
        <f>F24/$E$7</f>
        <v>1.023343219196549</v>
      </c>
      <c r="F24" s="92">
        <v>3795.58</v>
      </c>
      <c r="G24" s="91">
        <f>E24</f>
        <v>1.023343219196549</v>
      </c>
      <c r="H24" s="92">
        <f>G24*$G$7</f>
        <v>1376.3966298193584</v>
      </c>
      <c r="I24" s="230" t="s">
        <v>42</v>
      </c>
      <c r="J24" s="169"/>
      <c r="K24" s="120"/>
    </row>
    <row r="25" spans="1:11" ht="15.75" x14ac:dyDescent="0.25">
      <c r="A25" s="50">
        <v>11</v>
      </c>
      <c r="B25" s="70">
        <v>600</v>
      </c>
      <c r="C25" s="65" t="s">
        <v>16</v>
      </c>
      <c r="D25" s="68"/>
      <c r="E25" s="91"/>
      <c r="F25" s="92"/>
      <c r="G25" s="91"/>
      <c r="H25" s="92"/>
      <c r="I25" s="231"/>
      <c r="J25" s="169"/>
      <c r="K25" s="120"/>
    </row>
    <row r="26" spans="1:11" ht="15.75" x14ac:dyDescent="0.25">
      <c r="A26" s="50"/>
      <c r="B26" s="70"/>
      <c r="C26" s="65">
        <v>610</v>
      </c>
      <c r="D26" s="68" t="s">
        <v>2</v>
      </c>
      <c r="E26" s="91">
        <f>F26/$E$7</f>
        <v>0.62061097330816939</v>
      </c>
      <c r="F26" s="92">
        <v>2301.8461000000002</v>
      </c>
      <c r="G26" s="91">
        <f t="shared" ref="G26:G29" si="4">E26</f>
        <v>0.62061097330816939</v>
      </c>
      <c r="H26" s="92">
        <f t="shared" ref="H26:H29" si="5">G26*$G$7</f>
        <v>834.72175909948783</v>
      </c>
      <c r="I26" s="231"/>
      <c r="J26" s="169"/>
      <c r="K26" s="120"/>
    </row>
    <row r="27" spans="1:11" ht="15.75" x14ac:dyDescent="0.25">
      <c r="A27" s="50"/>
      <c r="B27" s="70"/>
      <c r="C27" s="65">
        <v>620</v>
      </c>
      <c r="D27" s="68" t="s">
        <v>3</v>
      </c>
      <c r="E27" s="91">
        <f>F27/$E$7</f>
        <v>0.45157449447290371</v>
      </c>
      <c r="F27" s="92">
        <v>1674.8897999999999</v>
      </c>
      <c r="G27" s="91">
        <f t="shared" si="4"/>
        <v>0.45157449447290371</v>
      </c>
      <c r="H27" s="92">
        <f t="shared" si="5"/>
        <v>607.36769506605549</v>
      </c>
      <c r="I27" s="231"/>
      <c r="J27" s="169"/>
      <c r="K27" s="120"/>
    </row>
    <row r="28" spans="1:11" ht="15.75" x14ac:dyDescent="0.25">
      <c r="A28" s="50"/>
      <c r="B28" s="74"/>
      <c r="C28" s="93">
        <v>630</v>
      </c>
      <c r="D28" s="94" t="s">
        <v>4</v>
      </c>
      <c r="E28" s="91">
        <f>F28/$E$7</f>
        <v>0.2007140199514694</v>
      </c>
      <c r="F28" s="92">
        <v>744.44830000000002</v>
      </c>
      <c r="G28" s="91">
        <f t="shared" si="4"/>
        <v>0.2007140199514694</v>
      </c>
      <c r="H28" s="92">
        <f t="shared" si="5"/>
        <v>269.96035683472633</v>
      </c>
      <c r="I28" s="231"/>
      <c r="J28" s="169"/>
      <c r="K28" s="120"/>
    </row>
    <row r="29" spans="1:11" ht="15.75" x14ac:dyDescent="0.25">
      <c r="A29" s="95">
        <v>12</v>
      </c>
      <c r="B29" s="70">
        <v>700</v>
      </c>
      <c r="C29" s="233" t="s">
        <v>33</v>
      </c>
      <c r="D29" s="234"/>
      <c r="E29" s="91">
        <f>F29/$E$7</f>
        <v>1.2132650310056619E-2</v>
      </c>
      <c r="F29" s="92">
        <v>45</v>
      </c>
      <c r="G29" s="91">
        <f t="shared" si="4"/>
        <v>1.2132650310056619E-2</v>
      </c>
      <c r="H29" s="92">
        <f t="shared" si="5"/>
        <v>16.318414667026154</v>
      </c>
      <c r="I29" s="232"/>
      <c r="J29" s="169"/>
      <c r="K29" s="120"/>
    </row>
    <row r="30" spans="1:11" ht="31.5" x14ac:dyDescent="0.25">
      <c r="A30" s="95"/>
      <c r="B30" s="96" t="s">
        <v>41</v>
      </c>
      <c r="C30" s="96"/>
      <c r="D30" s="96"/>
      <c r="E30" s="91">
        <f>F30/$E$7</f>
        <v>-5.5826368293340527E-2</v>
      </c>
      <c r="F30" s="69">
        <v>-207.06</v>
      </c>
      <c r="G30" s="91">
        <f>H30/$G$7</f>
        <v>-0.15394795539033457</v>
      </c>
      <c r="H30" s="69">
        <v>-207.06</v>
      </c>
      <c r="I30" s="97"/>
      <c r="J30" s="170" t="s">
        <v>81</v>
      </c>
      <c r="K30" s="119"/>
    </row>
    <row r="31" spans="1:11" ht="15.75" x14ac:dyDescent="0.25">
      <c r="A31" s="98">
        <v>13</v>
      </c>
      <c r="B31" s="99"/>
      <c r="C31" s="100" t="s">
        <v>20</v>
      </c>
      <c r="D31" s="100"/>
      <c r="E31" s="101">
        <f t="shared" ref="E31:H31" si="6">SUM(E24:E30)</f>
        <v>2.2525489889458079</v>
      </c>
      <c r="F31" s="102">
        <f t="shared" si="6"/>
        <v>8354.7042000000019</v>
      </c>
      <c r="G31" s="101">
        <f t="shared" si="6"/>
        <v>2.1544274018488139</v>
      </c>
      <c r="H31" s="102">
        <f t="shared" si="6"/>
        <v>2897.7048554866542</v>
      </c>
      <c r="I31" s="103"/>
      <c r="J31" s="104"/>
      <c r="K31" s="119"/>
    </row>
    <row r="32" spans="1:11" ht="15.75" x14ac:dyDescent="0.25">
      <c r="A32" s="48"/>
      <c r="B32" s="105"/>
      <c r="C32" s="106"/>
      <c r="D32" s="106"/>
      <c r="E32" s="124"/>
      <c r="F32" s="84"/>
      <c r="G32" s="124"/>
      <c r="H32" s="84"/>
      <c r="I32" s="107"/>
      <c r="J32" s="47"/>
    </row>
    <row r="33" spans="1:15" ht="15.75" x14ac:dyDescent="0.25">
      <c r="A33" s="48"/>
      <c r="B33" s="215" t="s">
        <v>28</v>
      </c>
      <c r="C33" s="215"/>
      <c r="D33" s="215"/>
      <c r="E33" s="124">
        <f t="shared" ref="E33:H33" si="7">E31+E21</f>
        <v>9.5458708544507207</v>
      </c>
      <c r="F33" s="84">
        <f t="shared" si="7"/>
        <v>35405.63499915773</v>
      </c>
      <c r="G33" s="124">
        <f t="shared" si="7"/>
        <v>9.9604947543185194</v>
      </c>
      <c r="H33" s="84">
        <f t="shared" si="7"/>
        <v>13396.865444558411</v>
      </c>
      <c r="I33" s="107"/>
      <c r="J33" s="47"/>
    </row>
    <row r="34" spans="1:15" ht="15.75" x14ac:dyDescent="0.25">
      <c r="A34" s="48"/>
      <c r="B34" s="215" t="s">
        <v>10</v>
      </c>
      <c r="C34" s="215"/>
      <c r="D34" s="108">
        <v>0.2</v>
      </c>
      <c r="E34" s="125">
        <f>ROUND(E33*D34,2)</f>
        <v>1.91</v>
      </c>
      <c r="F34" s="84">
        <f>ROUND(F33*D34,2)</f>
        <v>7081.13</v>
      </c>
      <c r="G34" s="125">
        <f>ROUND(G33*D34,2)</f>
        <v>1.99</v>
      </c>
      <c r="H34" s="84">
        <f>ROUND(H33*D34,2)</f>
        <v>2679.37</v>
      </c>
      <c r="I34" s="107"/>
      <c r="J34" s="47"/>
    </row>
    <row r="35" spans="1:15" ht="15.75" x14ac:dyDescent="0.25">
      <c r="A35" s="48"/>
      <c r="B35" s="106" t="s">
        <v>25</v>
      </c>
      <c r="C35" s="106"/>
      <c r="D35" s="106"/>
      <c r="E35" s="126">
        <f t="shared" ref="E35:G35" si="8">E34+E33</f>
        <v>11.455870854450721</v>
      </c>
      <c r="F35" s="84">
        <f t="shared" si="8"/>
        <v>42486.764999157727</v>
      </c>
      <c r="G35" s="126">
        <f t="shared" si="8"/>
        <v>11.95049475431852</v>
      </c>
      <c r="H35" s="84">
        <f>H34+H33</f>
        <v>16076.23544455841</v>
      </c>
      <c r="I35" s="107"/>
      <c r="J35" s="47"/>
    </row>
    <row r="36" spans="1:15" ht="15.75" x14ac:dyDescent="0.25">
      <c r="A36" s="48"/>
      <c r="B36" s="106" t="s">
        <v>37</v>
      </c>
      <c r="C36" s="106"/>
      <c r="D36" s="106"/>
      <c r="E36" s="129" t="s">
        <v>83</v>
      </c>
      <c r="F36" s="127">
        <f>F33*5</f>
        <v>177028.17499578866</v>
      </c>
      <c r="G36" s="129" t="s">
        <v>84</v>
      </c>
      <c r="H36" s="127">
        <f>H33*7</f>
        <v>93778.058111908875</v>
      </c>
      <c r="I36" s="109"/>
      <c r="J36" s="47"/>
    </row>
    <row r="37" spans="1:15" ht="16.5" thickBot="1" x14ac:dyDescent="0.3">
      <c r="A37" s="48"/>
      <c r="B37" s="106" t="s">
        <v>38</v>
      </c>
      <c r="C37" s="106"/>
      <c r="D37" s="106"/>
      <c r="E37" s="130" t="s">
        <v>83</v>
      </c>
      <c r="F37" s="128">
        <f>F35*5</f>
        <v>212433.82499578863</v>
      </c>
      <c r="G37" s="130" t="s">
        <v>84</v>
      </c>
      <c r="H37" s="128">
        <f>H35*7</f>
        <v>112533.64811190887</v>
      </c>
      <c r="I37" s="109"/>
      <c r="J37" s="47"/>
    </row>
    <row r="38" spans="1:15" ht="15.75" x14ac:dyDescent="0.25">
      <c r="A38" s="47"/>
      <c r="B38" s="47"/>
      <c r="C38" s="47"/>
      <c r="D38" s="47"/>
      <c r="E38" s="47"/>
      <c r="F38" s="47"/>
      <c r="G38" s="47"/>
      <c r="H38" s="47"/>
      <c r="I38" s="2"/>
    </row>
    <row r="39" spans="1:15" ht="15.75" x14ac:dyDescent="0.25">
      <c r="A39" s="47"/>
      <c r="B39" s="47"/>
      <c r="C39" s="47"/>
      <c r="D39" s="47"/>
      <c r="E39" s="47"/>
      <c r="F39" s="47"/>
      <c r="G39" s="47"/>
      <c r="H39" s="47"/>
      <c r="I39" s="131"/>
      <c r="K39" s="132"/>
      <c r="O39" s="132"/>
    </row>
    <row r="40" spans="1:15" ht="15.75" x14ac:dyDescent="0.25">
      <c r="A40" s="47"/>
      <c r="B40" s="110" t="s">
        <v>5</v>
      </c>
      <c r="C40" s="110"/>
      <c r="D40" s="110"/>
      <c r="E40" s="110" t="s">
        <v>7</v>
      </c>
      <c r="F40" s="47"/>
      <c r="G40" s="110"/>
      <c r="H40" s="47"/>
    </row>
    <row r="41" spans="1:15" ht="15.75" x14ac:dyDescent="0.25">
      <c r="A41" s="47"/>
      <c r="B41" s="47"/>
      <c r="C41" s="47"/>
      <c r="D41" s="47"/>
      <c r="E41" s="47"/>
      <c r="F41" s="47"/>
      <c r="G41" s="47"/>
      <c r="H41" s="47"/>
    </row>
    <row r="42" spans="1:15" ht="15.75" x14ac:dyDescent="0.25">
      <c r="A42" s="47"/>
      <c r="B42" s="111" t="s">
        <v>6</v>
      </c>
      <c r="C42" s="111"/>
      <c r="D42" s="111"/>
      <c r="E42" s="111" t="s">
        <v>6</v>
      </c>
      <c r="F42" s="111"/>
      <c r="G42" s="111"/>
      <c r="H42" s="111"/>
    </row>
    <row r="43" spans="1:15" ht="15.75" x14ac:dyDescent="0.25">
      <c r="A43" s="47"/>
      <c r="B43" s="47"/>
      <c r="C43" s="47"/>
      <c r="D43" s="47"/>
      <c r="E43" s="47"/>
      <c r="F43" s="47"/>
      <c r="G43" s="47"/>
      <c r="H43" s="47"/>
    </row>
  </sheetData>
  <mergeCells count="14">
    <mergeCell ref="J14:J20"/>
    <mergeCell ref="A2:J2"/>
    <mergeCell ref="C24:D24"/>
    <mergeCell ref="I24:I29"/>
    <mergeCell ref="C29:D29"/>
    <mergeCell ref="B33:D33"/>
    <mergeCell ref="B34:C34"/>
    <mergeCell ref="E11:F11"/>
    <mergeCell ref="G11:H11"/>
    <mergeCell ref="I14:I20"/>
    <mergeCell ref="C17:D17"/>
    <mergeCell ref="C18:D18"/>
    <mergeCell ref="C19:D19"/>
    <mergeCell ref="C20:D20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92D4C-72A3-49B7-A558-022D91A4A117}">
  <dimension ref="A1:Z43"/>
  <sheetViews>
    <sheetView zoomScale="80" zoomScaleNormal="80" workbookViewId="0">
      <selection activeCell="J14" sqref="J14"/>
    </sheetView>
  </sheetViews>
  <sheetFormatPr defaultRowHeight="15" x14ac:dyDescent="0.25"/>
  <cols>
    <col min="1" max="1" width="5.7109375" style="45" customWidth="1"/>
    <col min="2" max="2" width="7.7109375" style="45" customWidth="1"/>
    <col min="3" max="3" width="4.85546875" style="45" customWidth="1"/>
    <col min="4" max="4" width="59.5703125" style="45" customWidth="1"/>
    <col min="5" max="10" width="15.85546875" style="45" customWidth="1"/>
    <col min="11" max="11" width="22" style="45" customWidth="1"/>
    <col min="12" max="12" width="31.7109375" style="45" customWidth="1"/>
    <col min="13" max="14" width="15.85546875" style="45" customWidth="1"/>
    <col min="15" max="17" width="15.85546875" customWidth="1"/>
    <col min="18" max="18" width="11.140625" customWidth="1"/>
    <col min="19" max="19" width="16.28515625" customWidth="1"/>
    <col min="20" max="22" width="16" customWidth="1"/>
    <col min="23" max="23" width="16.140625" customWidth="1"/>
    <col min="24" max="24" width="30.5703125" customWidth="1"/>
    <col min="26" max="26" width="19" customWidth="1"/>
  </cols>
  <sheetData>
    <row r="1" spans="1:26" x14ac:dyDescent="0.25">
      <c r="L1" s="134" t="s">
        <v>34</v>
      </c>
      <c r="V1" s="45"/>
    </row>
    <row r="2" spans="1:26" ht="18.75" x14ac:dyDescent="0.3">
      <c r="A2" s="227" t="s">
        <v>64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137"/>
      <c r="N2" s="137"/>
      <c r="O2" s="137"/>
      <c r="P2" s="137"/>
      <c r="Q2" s="137"/>
      <c r="R2" s="137"/>
      <c r="S2" s="137"/>
      <c r="T2" s="137"/>
      <c r="U2" s="137"/>
      <c r="V2" s="137"/>
      <c r="W2" s="137"/>
      <c r="X2" s="137"/>
      <c r="Y2" s="137"/>
      <c r="Z2" s="137"/>
    </row>
    <row r="3" spans="1:26" ht="15.75" x14ac:dyDescent="0.2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7"/>
    </row>
    <row r="4" spans="1:26" ht="15.75" x14ac:dyDescent="0.25">
      <c r="A4" s="48"/>
      <c r="B4" s="48"/>
      <c r="C4" s="49" t="s">
        <v>11</v>
      </c>
      <c r="D4" s="50" t="s">
        <v>35</v>
      </c>
      <c r="E4" s="48"/>
      <c r="F4" s="51"/>
      <c r="G4" s="48"/>
      <c r="H4" s="51"/>
      <c r="I4" s="48"/>
      <c r="J4" s="51"/>
      <c r="K4" s="51"/>
      <c r="L4" s="47"/>
    </row>
    <row r="5" spans="1:26" ht="15.75" x14ac:dyDescent="0.25">
      <c r="A5" s="47"/>
      <c r="B5" s="47"/>
      <c r="C5" s="52" t="s">
        <v>12</v>
      </c>
      <c r="D5" s="53" t="s">
        <v>36</v>
      </c>
      <c r="E5" s="111"/>
      <c r="F5" s="54"/>
      <c r="G5" s="111"/>
      <c r="H5" s="54"/>
      <c r="I5" s="111"/>
      <c r="J5" s="54"/>
      <c r="K5" s="54"/>
      <c r="L5" s="47"/>
    </row>
    <row r="6" spans="1:26" ht="15.75" x14ac:dyDescent="0.25">
      <c r="A6" s="47"/>
      <c r="B6" s="47"/>
      <c r="C6" s="52"/>
      <c r="D6" s="55"/>
      <c r="E6" s="111" t="s">
        <v>63</v>
      </c>
      <c r="F6" s="54"/>
      <c r="G6" s="133" t="s">
        <v>68</v>
      </c>
      <c r="H6" s="47"/>
      <c r="I6" s="175" t="s">
        <v>69</v>
      </c>
      <c r="J6" s="176"/>
      <c r="L6"/>
      <c r="M6"/>
      <c r="N6"/>
    </row>
    <row r="7" spans="1:26" ht="17.25" x14ac:dyDescent="0.25">
      <c r="A7" s="47"/>
      <c r="B7" s="47"/>
      <c r="C7" s="47"/>
      <c r="D7" s="56" t="s">
        <v>18</v>
      </c>
      <c r="E7" s="112">
        <v>3709</v>
      </c>
      <c r="F7" s="57" t="s">
        <v>43</v>
      </c>
      <c r="G7" s="118">
        <v>1345</v>
      </c>
      <c r="H7" s="57" t="s">
        <v>43</v>
      </c>
      <c r="I7" s="138">
        <v>2364</v>
      </c>
      <c r="J7" s="139" t="s">
        <v>70</v>
      </c>
      <c r="L7"/>
      <c r="M7"/>
      <c r="N7"/>
    </row>
    <row r="8" spans="1:26" ht="17.25" x14ac:dyDescent="0.25">
      <c r="A8" s="1"/>
      <c r="B8" s="1"/>
      <c r="C8" s="1"/>
      <c r="D8" s="113" t="s">
        <v>19</v>
      </c>
      <c r="E8" s="114">
        <v>3532</v>
      </c>
      <c r="F8" s="115" t="s">
        <v>43</v>
      </c>
      <c r="G8" s="71">
        <v>3532</v>
      </c>
      <c r="H8" s="115" t="s">
        <v>43</v>
      </c>
      <c r="I8" s="140">
        <v>3532</v>
      </c>
      <c r="J8" s="141" t="s">
        <v>70</v>
      </c>
      <c r="K8" s="2"/>
      <c r="L8"/>
      <c r="M8"/>
      <c r="N8"/>
    </row>
    <row r="9" spans="1:26" ht="15.75" x14ac:dyDescent="0.25">
      <c r="A9" s="1"/>
      <c r="B9" s="1"/>
      <c r="C9" s="1"/>
      <c r="D9" s="113" t="s">
        <v>21</v>
      </c>
      <c r="E9" s="114">
        <v>57</v>
      </c>
      <c r="F9" s="116" t="s">
        <v>22</v>
      </c>
      <c r="G9" s="65">
        <f>21+5</f>
        <v>26</v>
      </c>
      <c r="H9" s="65" t="s">
        <v>22</v>
      </c>
      <c r="I9" s="172">
        <f>E9-G9</f>
        <v>31</v>
      </c>
      <c r="J9" s="140" t="s">
        <v>22</v>
      </c>
      <c r="K9" s="2"/>
      <c r="L9"/>
      <c r="M9"/>
      <c r="N9"/>
    </row>
    <row r="10" spans="1:26" ht="16.5" thickBot="1" x14ac:dyDescent="0.3">
      <c r="A10" s="47"/>
      <c r="B10" s="47"/>
      <c r="C10" s="47"/>
      <c r="D10" s="58"/>
      <c r="E10" s="58"/>
      <c r="F10" s="58"/>
      <c r="G10" s="58"/>
      <c r="H10" s="58"/>
      <c r="I10" s="142"/>
      <c r="J10" s="142"/>
      <c r="K10" s="58"/>
      <c r="L10" s="58"/>
      <c r="M10" s="110"/>
      <c r="N10"/>
      <c r="T10" s="117"/>
    </row>
    <row r="11" spans="1:26" ht="16.5" thickBot="1" x14ac:dyDescent="0.3">
      <c r="A11" s="47"/>
      <c r="B11" s="47"/>
      <c r="C11" s="47"/>
      <c r="D11" s="58"/>
      <c r="E11" s="216" t="s">
        <v>66</v>
      </c>
      <c r="F11" s="217"/>
      <c r="G11" s="216" t="s">
        <v>67</v>
      </c>
      <c r="H11" s="217"/>
      <c r="I11" s="235" t="s">
        <v>67</v>
      </c>
      <c r="J11" s="236"/>
      <c r="K11" s="47"/>
      <c r="L11" s="47"/>
      <c r="M11"/>
      <c r="N11"/>
    </row>
    <row r="12" spans="1:26" ht="17.25" x14ac:dyDescent="0.25">
      <c r="A12" s="60" t="s">
        <v>9</v>
      </c>
      <c r="B12" s="61" t="s">
        <v>26</v>
      </c>
      <c r="C12" s="61"/>
      <c r="D12" s="61"/>
      <c r="E12" s="62" t="s">
        <v>44</v>
      </c>
      <c r="F12" s="63" t="s">
        <v>8</v>
      </c>
      <c r="G12" s="62" t="s">
        <v>44</v>
      </c>
      <c r="H12" s="63" t="s">
        <v>8</v>
      </c>
      <c r="I12" s="152" t="s">
        <v>71</v>
      </c>
      <c r="J12" s="153" t="s">
        <v>8</v>
      </c>
      <c r="K12" s="64" t="s">
        <v>30</v>
      </c>
      <c r="L12" s="136" t="s">
        <v>13</v>
      </c>
      <c r="M12" s="119"/>
      <c r="N12"/>
    </row>
    <row r="13" spans="1:26" ht="48.75" customHeight="1" x14ac:dyDescent="0.25">
      <c r="A13" s="50">
        <v>1</v>
      </c>
      <c r="B13" s="65"/>
      <c r="C13" s="121" t="s">
        <v>62</v>
      </c>
      <c r="D13" s="66"/>
      <c r="E13" s="122">
        <f>F13/$E$7</f>
        <v>1.1419385279050958</v>
      </c>
      <c r="F13" s="123">
        <f>'kapitalikomponendi annuiteet'!F18</f>
        <v>4235.45</v>
      </c>
      <c r="G13" s="148">
        <f>H13/$G$7</f>
        <v>1.6546840148698887</v>
      </c>
      <c r="H13" s="149">
        <f>'kapitalikomponendi annuiteet'!N18</f>
        <v>2225.5500000000002</v>
      </c>
      <c r="I13" s="150">
        <f>J13/$I$7</f>
        <v>0.85021150592216588</v>
      </c>
      <c r="J13" s="151">
        <f>'kapitalikomponendi annuiteet'!V18</f>
        <v>2009.9</v>
      </c>
      <c r="K13" s="67" t="s">
        <v>39</v>
      </c>
      <c r="L13" s="171" t="s">
        <v>65</v>
      </c>
      <c r="M13" s="120"/>
      <c r="N13"/>
    </row>
    <row r="14" spans="1:26" ht="15.75" x14ac:dyDescent="0.25">
      <c r="A14" s="50">
        <v>2</v>
      </c>
      <c r="B14" s="65"/>
      <c r="C14" s="65" t="s">
        <v>15</v>
      </c>
      <c r="D14" s="68"/>
      <c r="E14" s="122">
        <f>F14/$E$7</f>
        <v>2.4458829045564845</v>
      </c>
      <c r="F14" s="69">
        <v>9071.7796930000004</v>
      </c>
      <c r="G14" s="122">
        <f>E14</f>
        <v>2.4458829045564845</v>
      </c>
      <c r="H14" s="69">
        <f>G14*$G$7</f>
        <v>3289.7125066284716</v>
      </c>
      <c r="I14" s="143">
        <f>G14</f>
        <v>2.4458829045564845</v>
      </c>
      <c r="J14" s="144">
        <f>I14*$I$7</f>
        <v>5782.0671863715297</v>
      </c>
      <c r="K14" s="218" t="s">
        <v>40</v>
      </c>
      <c r="L14" s="135"/>
      <c r="M14" s="120"/>
      <c r="N14"/>
    </row>
    <row r="15" spans="1:26" ht="15.75" x14ac:dyDescent="0.25">
      <c r="A15" s="50">
        <v>3</v>
      </c>
      <c r="B15" s="70">
        <v>100</v>
      </c>
      <c r="C15" s="71" t="s">
        <v>17</v>
      </c>
      <c r="D15" s="72"/>
      <c r="E15" s="122">
        <f t="shared" ref="E15:E20" si="0">F15/$E$7</f>
        <v>0.34025346023186842</v>
      </c>
      <c r="F15" s="69">
        <v>1262.000084</v>
      </c>
      <c r="G15" s="122">
        <f t="shared" ref="G15:G20" si="1">E15</f>
        <v>0.34025346023186842</v>
      </c>
      <c r="H15" s="69">
        <f t="shared" ref="H15:H20" si="2">G15*$G$7</f>
        <v>457.64090401186303</v>
      </c>
      <c r="I15" s="143">
        <f t="shared" ref="I15:I20" si="3">G15</f>
        <v>0.34025346023186842</v>
      </c>
      <c r="J15" s="144">
        <f t="shared" ref="J15:J20" si="4">I15*$I$7</f>
        <v>804.35917998813693</v>
      </c>
      <c r="K15" s="218"/>
      <c r="L15" s="167"/>
      <c r="M15" s="120"/>
      <c r="N15"/>
    </row>
    <row r="16" spans="1:26" ht="15.75" x14ac:dyDescent="0.25">
      <c r="A16" s="50">
        <v>4</v>
      </c>
      <c r="B16" s="70">
        <v>200</v>
      </c>
      <c r="C16" s="71" t="s">
        <v>0</v>
      </c>
      <c r="D16" s="72"/>
      <c r="E16" s="122">
        <f t="shared" si="0"/>
        <v>0.56809535383731014</v>
      </c>
      <c r="F16" s="69">
        <v>2107.0656673825833</v>
      </c>
      <c r="G16" s="122">
        <f t="shared" si="1"/>
        <v>0.56809535383731014</v>
      </c>
      <c r="H16" s="69">
        <f t="shared" si="2"/>
        <v>764.08825091118217</v>
      </c>
      <c r="I16" s="143">
        <f t="shared" si="3"/>
        <v>0.56809535383731014</v>
      </c>
      <c r="J16" s="144">
        <f t="shared" si="4"/>
        <v>1342.9774164714011</v>
      </c>
      <c r="K16" s="218"/>
      <c r="L16" s="167"/>
      <c r="M16" s="120"/>
      <c r="N16"/>
    </row>
    <row r="17" spans="1:14" ht="15.75" x14ac:dyDescent="0.25">
      <c r="A17" s="50">
        <v>5</v>
      </c>
      <c r="B17" s="70">
        <v>300</v>
      </c>
      <c r="C17" s="220" t="s">
        <v>23</v>
      </c>
      <c r="D17" s="221"/>
      <c r="E17" s="122">
        <f t="shared" si="0"/>
        <v>1.2612959783348905</v>
      </c>
      <c r="F17" s="69">
        <v>4678.1467836441088</v>
      </c>
      <c r="G17" s="122">
        <f t="shared" si="1"/>
        <v>1.2612959783348905</v>
      </c>
      <c r="H17" s="69">
        <f t="shared" si="2"/>
        <v>1696.4430908604277</v>
      </c>
      <c r="I17" s="143">
        <f t="shared" si="3"/>
        <v>1.2612959783348905</v>
      </c>
      <c r="J17" s="144">
        <f t="shared" si="4"/>
        <v>2981.7036927836812</v>
      </c>
      <c r="K17" s="218"/>
      <c r="L17" s="167"/>
      <c r="M17" s="120"/>
      <c r="N17"/>
    </row>
    <row r="18" spans="1:14" ht="15.75" x14ac:dyDescent="0.25">
      <c r="A18" s="50">
        <v>6</v>
      </c>
      <c r="B18" s="70">
        <v>400</v>
      </c>
      <c r="C18" s="220" t="s">
        <v>31</v>
      </c>
      <c r="D18" s="221"/>
      <c r="E18" s="122">
        <f t="shared" si="0"/>
        <v>1.3094950959827447</v>
      </c>
      <c r="F18" s="69">
        <v>4856.9173110000002</v>
      </c>
      <c r="G18" s="122">
        <f t="shared" si="1"/>
        <v>1.3094950959827447</v>
      </c>
      <c r="H18" s="69">
        <f t="shared" si="2"/>
        <v>1761.2709040967916</v>
      </c>
      <c r="I18" s="143">
        <f t="shared" si="3"/>
        <v>1.3094950959827447</v>
      </c>
      <c r="J18" s="144">
        <f t="shared" si="4"/>
        <v>3095.6464069032086</v>
      </c>
      <c r="K18" s="218"/>
      <c r="L18" s="167"/>
      <c r="M18" s="120"/>
      <c r="N18"/>
    </row>
    <row r="19" spans="1:14" ht="15.75" x14ac:dyDescent="0.25">
      <c r="A19" s="50">
        <v>7</v>
      </c>
      <c r="B19" s="70">
        <v>500</v>
      </c>
      <c r="C19" s="220" t="s">
        <v>1</v>
      </c>
      <c r="D19" s="221"/>
      <c r="E19" s="122">
        <f t="shared" si="0"/>
        <v>0.22636054465652</v>
      </c>
      <c r="F19" s="69">
        <v>839.57126013103266</v>
      </c>
      <c r="G19" s="122">
        <f t="shared" si="1"/>
        <v>0.22636054465652</v>
      </c>
      <c r="H19" s="69">
        <f t="shared" si="2"/>
        <v>304.45493256301938</v>
      </c>
      <c r="I19" s="143">
        <f t="shared" si="3"/>
        <v>0.22636054465652</v>
      </c>
      <c r="J19" s="144">
        <f t="shared" si="4"/>
        <v>535.11632756801328</v>
      </c>
      <c r="K19" s="218"/>
      <c r="L19" s="167"/>
      <c r="M19" s="119"/>
      <c r="N19"/>
    </row>
    <row r="20" spans="1:14" ht="15.75" x14ac:dyDescent="0.25">
      <c r="A20" s="73">
        <v>8</v>
      </c>
      <c r="B20" s="74">
        <v>700</v>
      </c>
      <c r="C20" s="222" t="s">
        <v>32</v>
      </c>
      <c r="D20" s="223"/>
      <c r="E20" s="122">
        <f t="shared" si="0"/>
        <v>0</v>
      </c>
      <c r="F20" s="69">
        <v>0</v>
      </c>
      <c r="G20" s="122">
        <f t="shared" si="1"/>
        <v>0</v>
      </c>
      <c r="H20" s="69">
        <f t="shared" si="2"/>
        <v>0</v>
      </c>
      <c r="I20" s="143">
        <f t="shared" si="3"/>
        <v>0</v>
      </c>
      <c r="J20" s="144">
        <f t="shared" si="4"/>
        <v>0</v>
      </c>
      <c r="K20" s="219"/>
      <c r="L20" s="167"/>
      <c r="M20" s="119">
        <v>6</v>
      </c>
      <c r="N20" t="s">
        <v>29</v>
      </c>
    </row>
    <row r="21" spans="1:14" ht="15.75" x14ac:dyDescent="0.25">
      <c r="A21" s="75">
        <v>9</v>
      </c>
      <c r="B21" s="76"/>
      <c r="C21" s="77" t="s">
        <v>14</v>
      </c>
      <c r="D21" s="77"/>
      <c r="E21" s="78">
        <f t="shared" ref="E21:J21" si="5">SUM(E13:E20)</f>
        <v>7.2933218655049128</v>
      </c>
      <c r="F21" s="79">
        <f t="shared" si="5"/>
        <v>27050.930799157726</v>
      </c>
      <c r="G21" s="78">
        <f t="shared" si="5"/>
        <v>7.8060673524697055</v>
      </c>
      <c r="H21" s="79">
        <f t="shared" si="5"/>
        <v>10499.160589071756</v>
      </c>
      <c r="I21" s="154">
        <f t="shared" si="5"/>
        <v>7.0015948435219837</v>
      </c>
      <c r="J21" s="173">
        <f t="shared" si="5"/>
        <v>16551.770210085971</v>
      </c>
      <c r="K21" s="80"/>
      <c r="L21" s="168"/>
      <c r="M21" s="174">
        <f>J21*M20</f>
        <v>99310.621260515822</v>
      </c>
      <c r="N21" t="s">
        <v>76</v>
      </c>
    </row>
    <row r="22" spans="1:14" ht="15.75" x14ac:dyDescent="0.25">
      <c r="A22" s="81"/>
      <c r="B22" s="82"/>
      <c r="C22" s="59"/>
      <c r="D22" s="59"/>
      <c r="E22" s="83"/>
      <c r="F22" s="84"/>
      <c r="G22" s="83"/>
      <c r="H22" s="84"/>
      <c r="I22" s="155"/>
      <c r="J22" s="156"/>
      <c r="K22" s="85"/>
      <c r="L22" s="86"/>
      <c r="M22" s="119"/>
      <c r="N22"/>
    </row>
    <row r="23" spans="1:14" ht="17.25" x14ac:dyDescent="0.25">
      <c r="A23" s="87" t="s">
        <v>9</v>
      </c>
      <c r="B23" s="77" t="s">
        <v>27</v>
      </c>
      <c r="C23" s="77"/>
      <c r="D23" s="77"/>
      <c r="E23" s="88" t="s">
        <v>44</v>
      </c>
      <c r="F23" s="89" t="s">
        <v>8</v>
      </c>
      <c r="G23" s="88" t="s">
        <v>44</v>
      </c>
      <c r="H23" s="89" t="s">
        <v>8</v>
      </c>
      <c r="I23" s="157" t="s">
        <v>71</v>
      </c>
      <c r="J23" s="158" t="s">
        <v>8</v>
      </c>
      <c r="K23" s="64" t="s">
        <v>30</v>
      </c>
      <c r="L23" s="136" t="s">
        <v>13</v>
      </c>
      <c r="M23" s="119"/>
      <c r="N23"/>
    </row>
    <row r="24" spans="1:14" ht="15.75" x14ac:dyDescent="0.25">
      <c r="A24" s="57">
        <v>10</v>
      </c>
      <c r="B24" s="90">
        <v>300</v>
      </c>
      <c r="C24" s="228" t="s">
        <v>24</v>
      </c>
      <c r="D24" s="229"/>
      <c r="E24" s="91">
        <f>F24/$E$7</f>
        <v>1.023343219196549</v>
      </c>
      <c r="F24" s="92">
        <v>3795.58</v>
      </c>
      <c r="G24" s="91">
        <f>E24</f>
        <v>1.023343219196549</v>
      </c>
      <c r="H24" s="92">
        <f>G24*$G$7</f>
        <v>1376.3966298193584</v>
      </c>
      <c r="I24" s="145">
        <f>G24</f>
        <v>1.023343219196549</v>
      </c>
      <c r="J24" s="146">
        <f>I24*$I$7</f>
        <v>2419.1833701806418</v>
      </c>
      <c r="K24" s="230" t="s">
        <v>42</v>
      </c>
      <c r="L24" s="169"/>
      <c r="M24" s="120"/>
      <c r="N24"/>
    </row>
    <row r="25" spans="1:14" ht="15.75" x14ac:dyDescent="0.25">
      <c r="A25" s="50">
        <v>11</v>
      </c>
      <c r="B25" s="70">
        <v>600</v>
      </c>
      <c r="C25" s="65" t="s">
        <v>16</v>
      </c>
      <c r="D25" s="68"/>
      <c r="E25" s="91"/>
      <c r="F25" s="92"/>
      <c r="G25" s="91"/>
      <c r="H25" s="92"/>
      <c r="I25" s="145"/>
      <c r="J25" s="146"/>
      <c r="K25" s="231"/>
      <c r="L25" s="169"/>
      <c r="M25" s="120"/>
      <c r="N25"/>
    </row>
    <row r="26" spans="1:14" ht="15.75" x14ac:dyDescent="0.25">
      <c r="A26" s="50"/>
      <c r="B26" s="70"/>
      <c r="C26" s="65">
        <v>610</v>
      </c>
      <c r="D26" s="68" t="s">
        <v>2</v>
      </c>
      <c r="E26" s="91">
        <f t="shared" ref="E26:E30" si="6">F26/$E$7</f>
        <v>0.62061097330816939</v>
      </c>
      <c r="F26" s="92">
        <v>2301.8461000000002</v>
      </c>
      <c r="G26" s="91">
        <f t="shared" ref="G26:G29" si="7">E26</f>
        <v>0.62061097330816939</v>
      </c>
      <c r="H26" s="92">
        <f t="shared" ref="H26:H29" si="8">G26*$G$7</f>
        <v>834.72175909948783</v>
      </c>
      <c r="I26" s="145">
        <f t="shared" ref="I26:I29" si="9">G26</f>
        <v>0.62061097330816939</v>
      </c>
      <c r="J26" s="146">
        <f t="shared" ref="J26:J29" si="10">I26*$I$7</f>
        <v>1467.1243409005124</v>
      </c>
      <c r="K26" s="231"/>
      <c r="L26" s="169"/>
      <c r="M26" s="120"/>
      <c r="N26"/>
    </row>
    <row r="27" spans="1:14" ht="15.75" x14ac:dyDescent="0.25">
      <c r="A27" s="50"/>
      <c r="B27" s="70"/>
      <c r="C27" s="65">
        <v>620</v>
      </c>
      <c r="D27" s="68" t="s">
        <v>3</v>
      </c>
      <c r="E27" s="91">
        <f t="shared" si="6"/>
        <v>0.45157449447290371</v>
      </c>
      <c r="F27" s="92">
        <v>1674.8897999999999</v>
      </c>
      <c r="G27" s="91">
        <f t="shared" si="7"/>
        <v>0.45157449447290371</v>
      </c>
      <c r="H27" s="92">
        <f t="shared" si="8"/>
        <v>607.36769506605549</v>
      </c>
      <c r="I27" s="145">
        <f t="shared" si="9"/>
        <v>0.45157449447290371</v>
      </c>
      <c r="J27" s="146">
        <f t="shared" si="10"/>
        <v>1067.5221049339443</v>
      </c>
      <c r="K27" s="231"/>
      <c r="L27" s="169"/>
      <c r="M27" s="120"/>
      <c r="N27"/>
    </row>
    <row r="28" spans="1:14" ht="15.75" x14ac:dyDescent="0.25">
      <c r="A28" s="50"/>
      <c r="B28" s="74"/>
      <c r="C28" s="93">
        <v>630</v>
      </c>
      <c r="D28" s="94" t="s">
        <v>4</v>
      </c>
      <c r="E28" s="91">
        <f t="shared" si="6"/>
        <v>0.2007140199514694</v>
      </c>
      <c r="F28" s="92">
        <v>744.44830000000002</v>
      </c>
      <c r="G28" s="91">
        <f t="shared" si="7"/>
        <v>0.2007140199514694</v>
      </c>
      <c r="H28" s="92">
        <f t="shared" si="8"/>
        <v>269.96035683472633</v>
      </c>
      <c r="I28" s="145">
        <f t="shared" si="9"/>
        <v>0.2007140199514694</v>
      </c>
      <c r="J28" s="146">
        <f t="shared" si="10"/>
        <v>474.48794316527363</v>
      </c>
      <c r="K28" s="231"/>
      <c r="L28" s="169"/>
      <c r="M28" s="120"/>
      <c r="N28"/>
    </row>
    <row r="29" spans="1:14" ht="15.75" x14ac:dyDescent="0.25">
      <c r="A29" s="95">
        <v>12</v>
      </c>
      <c r="B29" s="70">
        <v>700</v>
      </c>
      <c r="C29" s="233" t="s">
        <v>33</v>
      </c>
      <c r="D29" s="234"/>
      <c r="E29" s="91">
        <f t="shared" si="6"/>
        <v>1.2132650310056619E-2</v>
      </c>
      <c r="F29" s="92">
        <v>45</v>
      </c>
      <c r="G29" s="91">
        <f t="shared" si="7"/>
        <v>1.2132650310056619E-2</v>
      </c>
      <c r="H29" s="92">
        <f t="shared" si="8"/>
        <v>16.318414667026154</v>
      </c>
      <c r="I29" s="145">
        <f t="shared" si="9"/>
        <v>1.2132650310056619E-2</v>
      </c>
      <c r="J29" s="146">
        <f t="shared" si="10"/>
        <v>28.681585332973849</v>
      </c>
      <c r="K29" s="232"/>
      <c r="L29" s="169"/>
      <c r="M29" s="120"/>
      <c r="N29"/>
    </row>
    <row r="30" spans="1:14" ht="31.5" x14ac:dyDescent="0.25">
      <c r="A30" s="95"/>
      <c r="B30" s="96" t="s">
        <v>41</v>
      </c>
      <c r="C30" s="96"/>
      <c r="D30" s="96"/>
      <c r="E30" s="91">
        <f t="shared" si="6"/>
        <v>-5.5826368293340527E-2</v>
      </c>
      <c r="F30" s="69">
        <v>-207.06</v>
      </c>
      <c r="G30" s="91">
        <f>H30/$G$7</f>
        <v>-0.15394795539033457</v>
      </c>
      <c r="H30" s="69">
        <v>-207.06</v>
      </c>
      <c r="I30" s="145">
        <f>J30/$G$7</f>
        <v>0</v>
      </c>
      <c r="J30" s="144">
        <v>0</v>
      </c>
      <c r="K30" s="97"/>
      <c r="L30" s="170" t="s">
        <v>72</v>
      </c>
      <c r="M30" s="119"/>
      <c r="N30"/>
    </row>
    <row r="31" spans="1:14" ht="15.75" x14ac:dyDescent="0.25">
      <c r="A31" s="98">
        <v>13</v>
      </c>
      <c r="B31" s="99"/>
      <c r="C31" s="100" t="s">
        <v>20</v>
      </c>
      <c r="D31" s="100"/>
      <c r="E31" s="101">
        <f t="shared" ref="E31:J31" si="11">SUM(E24:E30)</f>
        <v>2.2525489889458079</v>
      </c>
      <c r="F31" s="102">
        <f t="shared" si="11"/>
        <v>8354.7042000000019</v>
      </c>
      <c r="G31" s="101">
        <f t="shared" si="11"/>
        <v>2.1544274018488139</v>
      </c>
      <c r="H31" s="102">
        <f t="shared" si="11"/>
        <v>2897.7048554866542</v>
      </c>
      <c r="I31" s="159">
        <f t="shared" si="11"/>
        <v>2.3083753572391483</v>
      </c>
      <c r="J31" s="160">
        <f t="shared" si="11"/>
        <v>5456.9993445133459</v>
      </c>
      <c r="K31" s="103"/>
      <c r="L31" s="104"/>
      <c r="M31" s="119"/>
      <c r="N31"/>
    </row>
    <row r="32" spans="1:14" ht="15.75" x14ac:dyDescent="0.25">
      <c r="A32" s="48"/>
      <c r="B32" s="105"/>
      <c r="C32" s="106"/>
      <c r="D32" s="106"/>
      <c r="E32" s="124"/>
      <c r="F32" s="84"/>
      <c r="G32" s="124"/>
      <c r="H32" s="84"/>
      <c r="I32" s="161"/>
      <c r="J32" s="156"/>
      <c r="K32" s="107"/>
      <c r="L32" s="47"/>
      <c r="M32"/>
      <c r="N32"/>
    </row>
    <row r="33" spans="1:19" ht="15.75" x14ac:dyDescent="0.25">
      <c r="A33" s="48"/>
      <c r="B33" s="215" t="s">
        <v>28</v>
      </c>
      <c r="C33" s="215"/>
      <c r="D33" s="215"/>
      <c r="E33" s="124">
        <f t="shared" ref="E33:J33" si="12">E31+E21</f>
        <v>9.5458708544507207</v>
      </c>
      <c r="F33" s="84">
        <f t="shared" si="12"/>
        <v>35405.63499915773</v>
      </c>
      <c r="G33" s="124">
        <f t="shared" si="12"/>
        <v>9.9604947543185194</v>
      </c>
      <c r="H33" s="84">
        <f t="shared" si="12"/>
        <v>13396.865444558411</v>
      </c>
      <c r="I33" s="161">
        <f t="shared" si="12"/>
        <v>9.309970200761132</v>
      </c>
      <c r="J33" s="156">
        <f t="shared" si="12"/>
        <v>22008.769554599319</v>
      </c>
      <c r="K33" s="107"/>
      <c r="L33" s="47"/>
      <c r="M33"/>
      <c r="N33"/>
    </row>
    <row r="34" spans="1:19" ht="15.75" x14ac:dyDescent="0.25">
      <c r="A34" s="48"/>
      <c r="B34" s="215" t="s">
        <v>10</v>
      </c>
      <c r="C34" s="215"/>
      <c r="D34" s="108">
        <v>0.2</v>
      </c>
      <c r="E34" s="125">
        <f>ROUND(E33*D34,2)</f>
        <v>1.91</v>
      </c>
      <c r="F34" s="84">
        <f>ROUND(F33*D34,2)</f>
        <v>7081.13</v>
      </c>
      <c r="G34" s="125">
        <f>ROUND(G33*D34,2)</f>
        <v>1.99</v>
      </c>
      <c r="H34" s="84">
        <f>ROUND(H33*D34,2)</f>
        <v>2679.37</v>
      </c>
      <c r="I34" s="147">
        <f>ROUND(I33*D34,2)</f>
        <v>1.86</v>
      </c>
      <c r="J34" s="156">
        <f>ROUND(J33*D34,2)</f>
        <v>4401.75</v>
      </c>
      <c r="K34" s="107"/>
      <c r="L34" s="47"/>
      <c r="M34"/>
      <c r="N34"/>
    </row>
    <row r="35" spans="1:19" ht="15.75" x14ac:dyDescent="0.25">
      <c r="A35" s="48"/>
      <c r="B35" s="106" t="s">
        <v>25</v>
      </c>
      <c r="C35" s="106"/>
      <c r="D35" s="106"/>
      <c r="E35" s="126">
        <f t="shared" ref="E35:J35" si="13">E34+E33</f>
        <v>11.455870854450721</v>
      </c>
      <c r="F35" s="84">
        <f t="shared" si="13"/>
        <v>42486.764999157727</v>
      </c>
      <c r="G35" s="126">
        <f t="shared" si="13"/>
        <v>11.95049475431852</v>
      </c>
      <c r="H35" s="84">
        <f t="shared" si="13"/>
        <v>16076.23544455841</v>
      </c>
      <c r="I35" s="162">
        <f t="shared" si="13"/>
        <v>11.169970200761131</v>
      </c>
      <c r="J35" s="156">
        <f t="shared" si="13"/>
        <v>26410.519554599319</v>
      </c>
      <c r="K35" s="107"/>
      <c r="L35" s="47"/>
      <c r="M35"/>
      <c r="N35"/>
    </row>
    <row r="36" spans="1:19" ht="15.75" x14ac:dyDescent="0.25">
      <c r="A36" s="48"/>
      <c r="B36" s="106" t="s">
        <v>37</v>
      </c>
      <c r="C36" s="106"/>
      <c r="D36" s="106"/>
      <c r="E36" s="129" t="s">
        <v>77</v>
      </c>
      <c r="F36" s="127">
        <f>F33*3</f>
        <v>106216.90499747319</v>
      </c>
      <c r="G36" s="129" t="s">
        <v>78</v>
      </c>
      <c r="H36" s="127">
        <f>H33*9</f>
        <v>120571.7890010257</v>
      </c>
      <c r="I36" s="163" t="s">
        <v>78</v>
      </c>
      <c r="J36" s="164">
        <f>J33*9</f>
        <v>198078.92599139386</v>
      </c>
      <c r="K36" s="109"/>
      <c r="L36" s="47"/>
      <c r="M36"/>
      <c r="N36"/>
    </row>
    <row r="37" spans="1:19" ht="16.5" thickBot="1" x14ac:dyDescent="0.3">
      <c r="A37" s="48"/>
      <c r="B37" s="106" t="s">
        <v>38</v>
      </c>
      <c r="C37" s="106"/>
      <c r="D37" s="106"/>
      <c r="E37" s="130" t="s">
        <v>77</v>
      </c>
      <c r="F37" s="128">
        <f>F35*3</f>
        <v>127460.29499747319</v>
      </c>
      <c r="G37" s="130" t="s">
        <v>78</v>
      </c>
      <c r="H37" s="128">
        <f>H35*9</f>
        <v>144686.11900102568</v>
      </c>
      <c r="I37" s="165" t="s">
        <v>78</v>
      </c>
      <c r="J37" s="166">
        <f>J35*9</f>
        <v>237694.67599139386</v>
      </c>
      <c r="K37" s="109"/>
      <c r="L37" s="47"/>
      <c r="M37"/>
      <c r="N37"/>
    </row>
    <row r="38" spans="1:19" ht="15.75" x14ac:dyDescent="0.25">
      <c r="A38" s="47"/>
      <c r="B38" s="47"/>
      <c r="C38" s="47"/>
      <c r="D38" s="47"/>
      <c r="E38" s="47"/>
      <c r="F38" s="47"/>
      <c r="G38" s="47"/>
      <c r="H38" s="47"/>
      <c r="I38" s="47"/>
      <c r="J38" s="47"/>
      <c r="K38" s="47"/>
      <c r="L38" s="47"/>
      <c r="M38" s="2"/>
    </row>
    <row r="39" spans="1:19" ht="15.75" x14ac:dyDescent="0.25">
      <c r="A39" s="47"/>
      <c r="B39" s="47"/>
      <c r="C39" s="47"/>
      <c r="D39" s="47"/>
      <c r="E39" s="47"/>
      <c r="F39" s="47"/>
      <c r="G39" s="47"/>
      <c r="H39" s="47"/>
      <c r="I39" s="47"/>
      <c r="J39" s="47"/>
      <c r="K39" s="47"/>
      <c r="L39" s="1"/>
      <c r="M39" s="131"/>
      <c r="O39" s="132"/>
      <c r="S39" s="132"/>
    </row>
    <row r="40" spans="1:19" ht="15.75" x14ac:dyDescent="0.25">
      <c r="A40" s="47"/>
      <c r="B40" s="110" t="s">
        <v>5</v>
      </c>
      <c r="C40" s="110"/>
      <c r="D40" s="110"/>
      <c r="E40" s="110" t="s">
        <v>7</v>
      </c>
      <c r="F40" s="47"/>
      <c r="G40" s="110"/>
      <c r="H40" s="47"/>
      <c r="I40" s="110"/>
      <c r="J40" s="47"/>
      <c r="K40" s="47"/>
      <c r="L40" s="47"/>
    </row>
    <row r="41" spans="1:19" ht="15.75" x14ac:dyDescent="0.25">
      <c r="A41" s="47"/>
      <c r="B41" s="47"/>
      <c r="C41" s="47"/>
      <c r="D41" s="47"/>
      <c r="E41" s="47"/>
      <c r="F41" s="47"/>
      <c r="G41" s="47"/>
      <c r="H41" s="47"/>
      <c r="I41" s="47"/>
      <c r="J41" s="47"/>
      <c r="K41" s="47"/>
      <c r="L41" s="1"/>
    </row>
    <row r="42" spans="1:19" ht="15.75" x14ac:dyDescent="0.25">
      <c r="A42" s="47"/>
      <c r="B42" s="111" t="s">
        <v>6</v>
      </c>
      <c r="C42" s="111"/>
      <c r="D42" s="111"/>
      <c r="E42" s="111" t="s">
        <v>6</v>
      </c>
      <c r="F42" s="111"/>
      <c r="G42" s="111"/>
      <c r="H42" s="111"/>
      <c r="I42" s="111"/>
      <c r="J42" s="111"/>
      <c r="K42" s="111"/>
      <c r="L42" s="1"/>
    </row>
    <row r="43" spans="1:19" ht="15.75" x14ac:dyDescent="0.25">
      <c r="A43" s="47"/>
      <c r="B43" s="47"/>
      <c r="C43" s="47"/>
      <c r="D43" s="47"/>
      <c r="E43" s="47"/>
      <c r="F43" s="47"/>
      <c r="G43" s="47"/>
      <c r="H43" s="47"/>
      <c r="I43" s="47"/>
      <c r="J43" s="47"/>
      <c r="K43" s="47"/>
      <c r="L43" s="1"/>
    </row>
  </sheetData>
  <mergeCells count="14">
    <mergeCell ref="A2:L2"/>
    <mergeCell ref="B34:C34"/>
    <mergeCell ref="C20:D20"/>
    <mergeCell ref="C24:D24"/>
    <mergeCell ref="K24:K29"/>
    <mergeCell ref="C29:D29"/>
    <mergeCell ref="K14:K20"/>
    <mergeCell ref="C17:D17"/>
    <mergeCell ref="B33:D33"/>
    <mergeCell ref="E11:F11"/>
    <mergeCell ref="C19:D19"/>
    <mergeCell ref="G11:H11"/>
    <mergeCell ref="C18:D18"/>
    <mergeCell ref="I11:J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7C5107-5841-4878-ADBC-2A929700B813}">
  <dimension ref="A1:W140"/>
  <sheetViews>
    <sheetView topLeftCell="A52" zoomScale="85" zoomScaleNormal="85" workbookViewId="0">
      <selection activeCell="S74" sqref="S74"/>
    </sheetView>
  </sheetViews>
  <sheetFormatPr defaultRowHeight="15" x14ac:dyDescent="0.25"/>
  <cols>
    <col min="1" max="1" width="9.140625" style="5"/>
    <col min="2" max="2" width="7.85546875" style="5" customWidth="1"/>
    <col min="3" max="3" width="14.7109375" style="5" customWidth="1"/>
    <col min="4" max="4" width="14.28515625" style="5" customWidth="1"/>
    <col min="5" max="7" width="14.7109375" style="5" customWidth="1"/>
    <col min="8" max="8" width="9.140625" style="5"/>
    <col min="9" max="9" width="9.140625" style="205"/>
    <col min="10" max="10" width="7.85546875" style="205" customWidth="1"/>
    <col min="11" max="11" width="14.7109375" style="205" customWidth="1"/>
    <col min="12" max="12" width="14.28515625" style="205" customWidth="1"/>
    <col min="13" max="15" width="14.7109375" style="205" customWidth="1"/>
    <col min="16" max="16" width="9.140625" style="5"/>
    <col min="17" max="17" width="9.140625" style="205"/>
    <col min="18" max="18" width="7.85546875" style="205" customWidth="1"/>
    <col min="19" max="19" width="14.7109375" style="205" customWidth="1"/>
    <col min="20" max="20" width="14.28515625" style="205" customWidth="1"/>
    <col min="21" max="23" width="14.7109375" style="205" customWidth="1"/>
    <col min="24" max="252" width="9.140625" style="5"/>
    <col min="253" max="253" width="7.85546875" style="5" customWidth="1"/>
    <col min="254" max="254" width="14.7109375" style="5" customWidth="1"/>
    <col min="255" max="255" width="14.28515625" style="5" customWidth="1"/>
    <col min="256" max="258" width="14.7109375" style="5" customWidth="1"/>
    <col min="259" max="261" width="9.140625" style="5"/>
    <col min="262" max="262" width="11" style="5" customWidth="1"/>
    <col min="263" max="508" width="9.140625" style="5"/>
    <col min="509" max="509" width="7.85546875" style="5" customWidth="1"/>
    <col min="510" max="510" width="14.7109375" style="5" customWidth="1"/>
    <col min="511" max="511" width="14.28515625" style="5" customWidth="1"/>
    <col min="512" max="514" width="14.7109375" style="5" customWidth="1"/>
    <col min="515" max="517" width="9.140625" style="5"/>
    <col min="518" max="518" width="11" style="5" customWidth="1"/>
    <col min="519" max="764" width="9.140625" style="5"/>
    <col min="765" max="765" width="7.85546875" style="5" customWidth="1"/>
    <col min="766" max="766" width="14.7109375" style="5" customWidth="1"/>
    <col min="767" max="767" width="14.28515625" style="5" customWidth="1"/>
    <col min="768" max="770" width="14.7109375" style="5" customWidth="1"/>
    <col min="771" max="773" width="9.140625" style="5"/>
    <col min="774" max="774" width="11" style="5" customWidth="1"/>
    <col min="775" max="1020" width="9.140625" style="5"/>
    <col min="1021" max="1021" width="7.85546875" style="5" customWidth="1"/>
    <col min="1022" max="1022" width="14.7109375" style="5" customWidth="1"/>
    <col min="1023" max="1023" width="14.28515625" style="5" customWidth="1"/>
    <col min="1024" max="1026" width="14.7109375" style="5" customWidth="1"/>
    <col min="1027" max="1029" width="9.140625" style="5"/>
    <col min="1030" max="1030" width="11" style="5" customWidth="1"/>
    <col min="1031" max="1276" width="9.140625" style="5"/>
    <col min="1277" max="1277" width="7.85546875" style="5" customWidth="1"/>
    <col min="1278" max="1278" width="14.7109375" style="5" customWidth="1"/>
    <col min="1279" max="1279" width="14.28515625" style="5" customWidth="1"/>
    <col min="1280" max="1282" width="14.7109375" style="5" customWidth="1"/>
    <col min="1283" max="1285" width="9.140625" style="5"/>
    <col min="1286" max="1286" width="11" style="5" customWidth="1"/>
    <col min="1287" max="1532" width="9.140625" style="5"/>
    <col min="1533" max="1533" width="7.85546875" style="5" customWidth="1"/>
    <col min="1534" max="1534" width="14.7109375" style="5" customWidth="1"/>
    <col min="1535" max="1535" width="14.28515625" style="5" customWidth="1"/>
    <col min="1536" max="1538" width="14.7109375" style="5" customWidth="1"/>
    <col min="1539" max="1541" width="9.140625" style="5"/>
    <col min="1542" max="1542" width="11" style="5" customWidth="1"/>
    <col min="1543" max="1788" width="9.140625" style="5"/>
    <col min="1789" max="1789" width="7.85546875" style="5" customWidth="1"/>
    <col min="1790" max="1790" width="14.7109375" style="5" customWidth="1"/>
    <col min="1791" max="1791" width="14.28515625" style="5" customWidth="1"/>
    <col min="1792" max="1794" width="14.7109375" style="5" customWidth="1"/>
    <col min="1795" max="1797" width="9.140625" style="5"/>
    <col min="1798" max="1798" width="11" style="5" customWidth="1"/>
    <col min="1799" max="2044" width="9.140625" style="5"/>
    <col min="2045" max="2045" width="7.85546875" style="5" customWidth="1"/>
    <col min="2046" max="2046" width="14.7109375" style="5" customWidth="1"/>
    <col min="2047" max="2047" width="14.28515625" style="5" customWidth="1"/>
    <col min="2048" max="2050" width="14.7109375" style="5" customWidth="1"/>
    <col min="2051" max="2053" width="9.140625" style="5"/>
    <col min="2054" max="2054" width="11" style="5" customWidth="1"/>
    <col min="2055" max="2300" width="9.140625" style="5"/>
    <col min="2301" max="2301" width="7.85546875" style="5" customWidth="1"/>
    <col min="2302" max="2302" width="14.7109375" style="5" customWidth="1"/>
    <col min="2303" max="2303" width="14.28515625" style="5" customWidth="1"/>
    <col min="2304" max="2306" width="14.7109375" style="5" customWidth="1"/>
    <col min="2307" max="2309" width="9.140625" style="5"/>
    <col min="2310" max="2310" width="11" style="5" customWidth="1"/>
    <col min="2311" max="2556" width="9.140625" style="5"/>
    <col min="2557" max="2557" width="7.85546875" style="5" customWidth="1"/>
    <col min="2558" max="2558" width="14.7109375" style="5" customWidth="1"/>
    <col min="2559" max="2559" width="14.28515625" style="5" customWidth="1"/>
    <col min="2560" max="2562" width="14.7109375" style="5" customWidth="1"/>
    <col min="2563" max="2565" width="9.140625" style="5"/>
    <col min="2566" max="2566" width="11" style="5" customWidth="1"/>
    <col min="2567" max="2812" width="9.140625" style="5"/>
    <col min="2813" max="2813" width="7.85546875" style="5" customWidth="1"/>
    <col min="2814" max="2814" width="14.7109375" style="5" customWidth="1"/>
    <col min="2815" max="2815" width="14.28515625" style="5" customWidth="1"/>
    <col min="2816" max="2818" width="14.7109375" style="5" customWidth="1"/>
    <col min="2819" max="2821" width="9.140625" style="5"/>
    <col min="2822" max="2822" width="11" style="5" customWidth="1"/>
    <col min="2823" max="3068" width="9.140625" style="5"/>
    <col min="3069" max="3069" width="7.85546875" style="5" customWidth="1"/>
    <col min="3070" max="3070" width="14.7109375" style="5" customWidth="1"/>
    <col min="3071" max="3071" width="14.28515625" style="5" customWidth="1"/>
    <col min="3072" max="3074" width="14.7109375" style="5" customWidth="1"/>
    <col min="3075" max="3077" width="9.140625" style="5"/>
    <col min="3078" max="3078" width="11" style="5" customWidth="1"/>
    <col min="3079" max="3324" width="9.140625" style="5"/>
    <col min="3325" max="3325" width="7.85546875" style="5" customWidth="1"/>
    <col min="3326" max="3326" width="14.7109375" style="5" customWidth="1"/>
    <col min="3327" max="3327" width="14.28515625" style="5" customWidth="1"/>
    <col min="3328" max="3330" width="14.7109375" style="5" customWidth="1"/>
    <col min="3331" max="3333" width="9.140625" style="5"/>
    <col min="3334" max="3334" width="11" style="5" customWidth="1"/>
    <col min="3335" max="3580" width="9.140625" style="5"/>
    <col min="3581" max="3581" width="7.85546875" style="5" customWidth="1"/>
    <col min="3582" max="3582" width="14.7109375" style="5" customWidth="1"/>
    <col min="3583" max="3583" width="14.28515625" style="5" customWidth="1"/>
    <col min="3584" max="3586" width="14.7109375" style="5" customWidth="1"/>
    <col min="3587" max="3589" width="9.140625" style="5"/>
    <col min="3590" max="3590" width="11" style="5" customWidth="1"/>
    <col min="3591" max="3836" width="9.140625" style="5"/>
    <col min="3837" max="3837" width="7.85546875" style="5" customWidth="1"/>
    <col min="3838" max="3838" width="14.7109375" style="5" customWidth="1"/>
    <col min="3839" max="3839" width="14.28515625" style="5" customWidth="1"/>
    <col min="3840" max="3842" width="14.7109375" style="5" customWidth="1"/>
    <col min="3843" max="3845" width="9.140625" style="5"/>
    <col min="3846" max="3846" width="11" style="5" customWidth="1"/>
    <col min="3847" max="4092" width="9.140625" style="5"/>
    <col min="4093" max="4093" width="7.85546875" style="5" customWidth="1"/>
    <col min="4094" max="4094" width="14.7109375" style="5" customWidth="1"/>
    <col min="4095" max="4095" width="14.28515625" style="5" customWidth="1"/>
    <col min="4096" max="4098" width="14.7109375" style="5" customWidth="1"/>
    <col min="4099" max="4101" width="9.140625" style="5"/>
    <col min="4102" max="4102" width="11" style="5" customWidth="1"/>
    <col min="4103" max="4348" width="9.140625" style="5"/>
    <col min="4349" max="4349" width="7.85546875" style="5" customWidth="1"/>
    <col min="4350" max="4350" width="14.7109375" style="5" customWidth="1"/>
    <col min="4351" max="4351" width="14.28515625" style="5" customWidth="1"/>
    <col min="4352" max="4354" width="14.7109375" style="5" customWidth="1"/>
    <col min="4355" max="4357" width="9.140625" style="5"/>
    <col min="4358" max="4358" width="11" style="5" customWidth="1"/>
    <col min="4359" max="4604" width="9.140625" style="5"/>
    <col min="4605" max="4605" width="7.85546875" style="5" customWidth="1"/>
    <col min="4606" max="4606" width="14.7109375" style="5" customWidth="1"/>
    <col min="4607" max="4607" width="14.28515625" style="5" customWidth="1"/>
    <col min="4608" max="4610" width="14.7109375" style="5" customWidth="1"/>
    <col min="4611" max="4613" width="9.140625" style="5"/>
    <col min="4614" max="4614" width="11" style="5" customWidth="1"/>
    <col min="4615" max="4860" width="9.140625" style="5"/>
    <col min="4861" max="4861" width="7.85546875" style="5" customWidth="1"/>
    <col min="4862" max="4862" width="14.7109375" style="5" customWidth="1"/>
    <col min="4863" max="4863" width="14.28515625" style="5" customWidth="1"/>
    <col min="4864" max="4866" width="14.7109375" style="5" customWidth="1"/>
    <col min="4867" max="4869" width="9.140625" style="5"/>
    <col min="4870" max="4870" width="11" style="5" customWidth="1"/>
    <col min="4871" max="5116" width="9.140625" style="5"/>
    <col min="5117" max="5117" width="7.85546875" style="5" customWidth="1"/>
    <col min="5118" max="5118" width="14.7109375" style="5" customWidth="1"/>
    <col min="5119" max="5119" width="14.28515625" style="5" customWidth="1"/>
    <col min="5120" max="5122" width="14.7109375" style="5" customWidth="1"/>
    <col min="5123" max="5125" width="9.140625" style="5"/>
    <col min="5126" max="5126" width="11" style="5" customWidth="1"/>
    <col min="5127" max="5372" width="9.140625" style="5"/>
    <col min="5373" max="5373" width="7.85546875" style="5" customWidth="1"/>
    <col min="5374" max="5374" width="14.7109375" style="5" customWidth="1"/>
    <col min="5375" max="5375" width="14.28515625" style="5" customWidth="1"/>
    <col min="5376" max="5378" width="14.7109375" style="5" customWidth="1"/>
    <col min="5379" max="5381" width="9.140625" style="5"/>
    <col min="5382" max="5382" width="11" style="5" customWidth="1"/>
    <col min="5383" max="5628" width="9.140625" style="5"/>
    <col min="5629" max="5629" width="7.85546875" style="5" customWidth="1"/>
    <col min="5630" max="5630" width="14.7109375" style="5" customWidth="1"/>
    <col min="5631" max="5631" width="14.28515625" style="5" customWidth="1"/>
    <col min="5632" max="5634" width="14.7109375" style="5" customWidth="1"/>
    <col min="5635" max="5637" width="9.140625" style="5"/>
    <col min="5638" max="5638" width="11" style="5" customWidth="1"/>
    <col min="5639" max="5884" width="9.140625" style="5"/>
    <col min="5885" max="5885" width="7.85546875" style="5" customWidth="1"/>
    <col min="5886" max="5886" width="14.7109375" style="5" customWidth="1"/>
    <col min="5887" max="5887" width="14.28515625" style="5" customWidth="1"/>
    <col min="5888" max="5890" width="14.7109375" style="5" customWidth="1"/>
    <col min="5891" max="5893" width="9.140625" style="5"/>
    <col min="5894" max="5894" width="11" style="5" customWidth="1"/>
    <col min="5895" max="6140" width="9.140625" style="5"/>
    <col min="6141" max="6141" width="7.85546875" style="5" customWidth="1"/>
    <col min="6142" max="6142" width="14.7109375" style="5" customWidth="1"/>
    <col min="6143" max="6143" width="14.28515625" style="5" customWidth="1"/>
    <col min="6144" max="6146" width="14.7109375" style="5" customWidth="1"/>
    <col min="6147" max="6149" width="9.140625" style="5"/>
    <col min="6150" max="6150" width="11" style="5" customWidth="1"/>
    <col min="6151" max="6396" width="9.140625" style="5"/>
    <col min="6397" max="6397" width="7.85546875" style="5" customWidth="1"/>
    <col min="6398" max="6398" width="14.7109375" style="5" customWidth="1"/>
    <col min="6399" max="6399" width="14.28515625" style="5" customWidth="1"/>
    <col min="6400" max="6402" width="14.7109375" style="5" customWidth="1"/>
    <col min="6403" max="6405" width="9.140625" style="5"/>
    <col min="6406" max="6406" width="11" style="5" customWidth="1"/>
    <col min="6407" max="6652" width="9.140625" style="5"/>
    <col min="6653" max="6653" width="7.85546875" style="5" customWidth="1"/>
    <col min="6654" max="6654" width="14.7109375" style="5" customWidth="1"/>
    <col min="6655" max="6655" width="14.28515625" style="5" customWidth="1"/>
    <col min="6656" max="6658" width="14.7109375" style="5" customWidth="1"/>
    <col min="6659" max="6661" width="9.140625" style="5"/>
    <col min="6662" max="6662" width="11" style="5" customWidth="1"/>
    <col min="6663" max="6908" width="9.140625" style="5"/>
    <col min="6909" max="6909" width="7.85546875" style="5" customWidth="1"/>
    <col min="6910" max="6910" width="14.7109375" style="5" customWidth="1"/>
    <col min="6911" max="6911" width="14.28515625" style="5" customWidth="1"/>
    <col min="6912" max="6914" width="14.7109375" style="5" customWidth="1"/>
    <col min="6915" max="6917" width="9.140625" style="5"/>
    <col min="6918" max="6918" width="11" style="5" customWidth="1"/>
    <col min="6919" max="7164" width="9.140625" style="5"/>
    <col min="7165" max="7165" width="7.85546875" style="5" customWidth="1"/>
    <col min="7166" max="7166" width="14.7109375" style="5" customWidth="1"/>
    <col min="7167" max="7167" width="14.28515625" style="5" customWidth="1"/>
    <col min="7168" max="7170" width="14.7109375" style="5" customWidth="1"/>
    <col min="7171" max="7173" width="9.140625" style="5"/>
    <col min="7174" max="7174" width="11" style="5" customWidth="1"/>
    <col min="7175" max="7420" width="9.140625" style="5"/>
    <col min="7421" max="7421" width="7.85546875" style="5" customWidth="1"/>
    <col min="7422" max="7422" width="14.7109375" style="5" customWidth="1"/>
    <col min="7423" max="7423" width="14.28515625" style="5" customWidth="1"/>
    <col min="7424" max="7426" width="14.7109375" style="5" customWidth="1"/>
    <col min="7427" max="7429" width="9.140625" style="5"/>
    <col min="7430" max="7430" width="11" style="5" customWidth="1"/>
    <col min="7431" max="7676" width="9.140625" style="5"/>
    <col min="7677" max="7677" width="7.85546875" style="5" customWidth="1"/>
    <col min="7678" max="7678" width="14.7109375" style="5" customWidth="1"/>
    <col min="7679" max="7679" width="14.28515625" style="5" customWidth="1"/>
    <col min="7680" max="7682" width="14.7109375" style="5" customWidth="1"/>
    <col min="7683" max="7685" width="9.140625" style="5"/>
    <col min="7686" max="7686" width="11" style="5" customWidth="1"/>
    <col min="7687" max="7932" width="9.140625" style="5"/>
    <col min="7933" max="7933" width="7.85546875" style="5" customWidth="1"/>
    <col min="7934" max="7934" width="14.7109375" style="5" customWidth="1"/>
    <col min="7935" max="7935" width="14.28515625" style="5" customWidth="1"/>
    <col min="7936" max="7938" width="14.7109375" style="5" customWidth="1"/>
    <col min="7939" max="7941" width="9.140625" style="5"/>
    <col min="7942" max="7942" width="11" style="5" customWidth="1"/>
    <col min="7943" max="8188" width="9.140625" style="5"/>
    <col min="8189" max="8189" width="7.85546875" style="5" customWidth="1"/>
    <col min="8190" max="8190" width="14.7109375" style="5" customWidth="1"/>
    <col min="8191" max="8191" width="14.28515625" style="5" customWidth="1"/>
    <col min="8192" max="8194" width="14.7109375" style="5" customWidth="1"/>
    <col min="8195" max="8197" width="9.140625" style="5"/>
    <col min="8198" max="8198" width="11" style="5" customWidth="1"/>
    <col min="8199" max="8444" width="9.140625" style="5"/>
    <col min="8445" max="8445" width="7.85546875" style="5" customWidth="1"/>
    <col min="8446" max="8446" width="14.7109375" style="5" customWidth="1"/>
    <col min="8447" max="8447" width="14.28515625" style="5" customWidth="1"/>
    <col min="8448" max="8450" width="14.7109375" style="5" customWidth="1"/>
    <col min="8451" max="8453" width="9.140625" style="5"/>
    <col min="8454" max="8454" width="11" style="5" customWidth="1"/>
    <col min="8455" max="8700" width="9.140625" style="5"/>
    <col min="8701" max="8701" width="7.85546875" style="5" customWidth="1"/>
    <col min="8702" max="8702" width="14.7109375" style="5" customWidth="1"/>
    <col min="8703" max="8703" width="14.28515625" style="5" customWidth="1"/>
    <col min="8704" max="8706" width="14.7109375" style="5" customWidth="1"/>
    <col min="8707" max="8709" width="9.140625" style="5"/>
    <col min="8710" max="8710" width="11" style="5" customWidth="1"/>
    <col min="8711" max="8956" width="9.140625" style="5"/>
    <col min="8957" max="8957" width="7.85546875" style="5" customWidth="1"/>
    <col min="8958" max="8958" width="14.7109375" style="5" customWidth="1"/>
    <col min="8959" max="8959" width="14.28515625" style="5" customWidth="1"/>
    <col min="8960" max="8962" width="14.7109375" style="5" customWidth="1"/>
    <col min="8963" max="8965" width="9.140625" style="5"/>
    <col min="8966" max="8966" width="11" style="5" customWidth="1"/>
    <col min="8967" max="9212" width="9.140625" style="5"/>
    <col min="9213" max="9213" width="7.85546875" style="5" customWidth="1"/>
    <col min="9214" max="9214" width="14.7109375" style="5" customWidth="1"/>
    <col min="9215" max="9215" width="14.28515625" style="5" customWidth="1"/>
    <col min="9216" max="9218" width="14.7109375" style="5" customWidth="1"/>
    <col min="9219" max="9221" width="9.140625" style="5"/>
    <col min="9222" max="9222" width="11" style="5" customWidth="1"/>
    <col min="9223" max="9468" width="9.140625" style="5"/>
    <col min="9469" max="9469" width="7.85546875" style="5" customWidth="1"/>
    <col min="9470" max="9470" width="14.7109375" style="5" customWidth="1"/>
    <col min="9471" max="9471" width="14.28515625" style="5" customWidth="1"/>
    <col min="9472" max="9474" width="14.7109375" style="5" customWidth="1"/>
    <col min="9475" max="9477" width="9.140625" style="5"/>
    <col min="9478" max="9478" width="11" style="5" customWidth="1"/>
    <col min="9479" max="9724" width="9.140625" style="5"/>
    <col min="9725" max="9725" width="7.85546875" style="5" customWidth="1"/>
    <col min="9726" max="9726" width="14.7109375" style="5" customWidth="1"/>
    <col min="9727" max="9727" width="14.28515625" style="5" customWidth="1"/>
    <col min="9728" max="9730" width="14.7109375" style="5" customWidth="1"/>
    <col min="9731" max="9733" width="9.140625" style="5"/>
    <col min="9734" max="9734" width="11" style="5" customWidth="1"/>
    <col min="9735" max="9980" width="9.140625" style="5"/>
    <col min="9981" max="9981" width="7.85546875" style="5" customWidth="1"/>
    <col min="9982" max="9982" width="14.7109375" style="5" customWidth="1"/>
    <col min="9983" max="9983" width="14.28515625" style="5" customWidth="1"/>
    <col min="9984" max="9986" width="14.7109375" style="5" customWidth="1"/>
    <col min="9987" max="9989" width="9.140625" style="5"/>
    <col min="9990" max="9990" width="11" style="5" customWidth="1"/>
    <col min="9991" max="10236" width="9.140625" style="5"/>
    <col min="10237" max="10237" width="7.85546875" style="5" customWidth="1"/>
    <col min="10238" max="10238" width="14.7109375" style="5" customWidth="1"/>
    <col min="10239" max="10239" width="14.28515625" style="5" customWidth="1"/>
    <col min="10240" max="10242" width="14.7109375" style="5" customWidth="1"/>
    <col min="10243" max="10245" width="9.140625" style="5"/>
    <col min="10246" max="10246" width="11" style="5" customWidth="1"/>
    <col min="10247" max="10492" width="9.140625" style="5"/>
    <col min="10493" max="10493" width="7.85546875" style="5" customWidth="1"/>
    <col min="10494" max="10494" width="14.7109375" style="5" customWidth="1"/>
    <col min="10495" max="10495" width="14.28515625" style="5" customWidth="1"/>
    <col min="10496" max="10498" width="14.7109375" style="5" customWidth="1"/>
    <col min="10499" max="10501" width="9.140625" style="5"/>
    <col min="10502" max="10502" width="11" style="5" customWidth="1"/>
    <col min="10503" max="10748" width="9.140625" style="5"/>
    <col min="10749" max="10749" width="7.85546875" style="5" customWidth="1"/>
    <col min="10750" max="10750" width="14.7109375" style="5" customWidth="1"/>
    <col min="10751" max="10751" width="14.28515625" style="5" customWidth="1"/>
    <col min="10752" max="10754" width="14.7109375" style="5" customWidth="1"/>
    <col min="10755" max="10757" width="9.140625" style="5"/>
    <col min="10758" max="10758" width="11" style="5" customWidth="1"/>
    <col min="10759" max="11004" width="9.140625" style="5"/>
    <col min="11005" max="11005" width="7.85546875" style="5" customWidth="1"/>
    <col min="11006" max="11006" width="14.7109375" style="5" customWidth="1"/>
    <col min="11007" max="11007" width="14.28515625" style="5" customWidth="1"/>
    <col min="11008" max="11010" width="14.7109375" style="5" customWidth="1"/>
    <col min="11011" max="11013" width="9.140625" style="5"/>
    <col min="11014" max="11014" width="11" style="5" customWidth="1"/>
    <col min="11015" max="11260" width="9.140625" style="5"/>
    <col min="11261" max="11261" width="7.85546875" style="5" customWidth="1"/>
    <col min="11262" max="11262" width="14.7109375" style="5" customWidth="1"/>
    <col min="11263" max="11263" width="14.28515625" style="5" customWidth="1"/>
    <col min="11264" max="11266" width="14.7109375" style="5" customWidth="1"/>
    <col min="11267" max="11269" width="9.140625" style="5"/>
    <col min="11270" max="11270" width="11" style="5" customWidth="1"/>
    <col min="11271" max="11516" width="9.140625" style="5"/>
    <col min="11517" max="11517" width="7.85546875" style="5" customWidth="1"/>
    <col min="11518" max="11518" width="14.7109375" style="5" customWidth="1"/>
    <col min="11519" max="11519" width="14.28515625" style="5" customWidth="1"/>
    <col min="11520" max="11522" width="14.7109375" style="5" customWidth="1"/>
    <col min="11523" max="11525" width="9.140625" style="5"/>
    <col min="11526" max="11526" width="11" style="5" customWidth="1"/>
    <col min="11527" max="11772" width="9.140625" style="5"/>
    <col min="11773" max="11773" width="7.85546875" style="5" customWidth="1"/>
    <col min="11774" max="11774" width="14.7109375" style="5" customWidth="1"/>
    <col min="11775" max="11775" width="14.28515625" style="5" customWidth="1"/>
    <col min="11776" max="11778" width="14.7109375" style="5" customWidth="1"/>
    <col min="11779" max="11781" width="9.140625" style="5"/>
    <col min="11782" max="11782" width="11" style="5" customWidth="1"/>
    <col min="11783" max="12028" width="9.140625" style="5"/>
    <col min="12029" max="12029" width="7.85546875" style="5" customWidth="1"/>
    <col min="12030" max="12030" width="14.7109375" style="5" customWidth="1"/>
    <col min="12031" max="12031" width="14.28515625" style="5" customWidth="1"/>
    <col min="12032" max="12034" width="14.7109375" style="5" customWidth="1"/>
    <col min="12035" max="12037" width="9.140625" style="5"/>
    <col min="12038" max="12038" width="11" style="5" customWidth="1"/>
    <col min="12039" max="12284" width="9.140625" style="5"/>
    <col min="12285" max="12285" width="7.85546875" style="5" customWidth="1"/>
    <col min="12286" max="12286" width="14.7109375" style="5" customWidth="1"/>
    <col min="12287" max="12287" width="14.28515625" style="5" customWidth="1"/>
    <col min="12288" max="12290" width="14.7109375" style="5" customWidth="1"/>
    <col min="12291" max="12293" width="9.140625" style="5"/>
    <col min="12294" max="12294" width="11" style="5" customWidth="1"/>
    <col min="12295" max="12540" width="9.140625" style="5"/>
    <col min="12541" max="12541" width="7.85546875" style="5" customWidth="1"/>
    <col min="12542" max="12542" width="14.7109375" style="5" customWidth="1"/>
    <col min="12543" max="12543" width="14.28515625" style="5" customWidth="1"/>
    <col min="12544" max="12546" width="14.7109375" style="5" customWidth="1"/>
    <col min="12547" max="12549" width="9.140625" style="5"/>
    <col min="12550" max="12550" width="11" style="5" customWidth="1"/>
    <col min="12551" max="12796" width="9.140625" style="5"/>
    <col min="12797" max="12797" width="7.85546875" style="5" customWidth="1"/>
    <col min="12798" max="12798" width="14.7109375" style="5" customWidth="1"/>
    <col min="12799" max="12799" width="14.28515625" style="5" customWidth="1"/>
    <col min="12800" max="12802" width="14.7109375" style="5" customWidth="1"/>
    <col min="12803" max="12805" width="9.140625" style="5"/>
    <col min="12806" max="12806" width="11" style="5" customWidth="1"/>
    <col min="12807" max="13052" width="9.140625" style="5"/>
    <col min="13053" max="13053" width="7.85546875" style="5" customWidth="1"/>
    <col min="13054" max="13054" width="14.7109375" style="5" customWidth="1"/>
    <col min="13055" max="13055" width="14.28515625" style="5" customWidth="1"/>
    <col min="13056" max="13058" width="14.7109375" style="5" customWidth="1"/>
    <col min="13059" max="13061" width="9.140625" style="5"/>
    <col min="13062" max="13062" width="11" style="5" customWidth="1"/>
    <col min="13063" max="13308" width="9.140625" style="5"/>
    <col min="13309" max="13309" width="7.85546875" style="5" customWidth="1"/>
    <col min="13310" max="13310" width="14.7109375" style="5" customWidth="1"/>
    <col min="13311" max="13311" width="14.28515625" style="5" customWidth="1"/>
    <col min="13312" max="13314" width="14.7109375" style="5" customWidth="1"/>
    <col min="13315" max="13317" width="9.140625" style="5"/>
    <col min="13318" max="13318" width="11" style="5" customWidth="1"/>
    <col min="13319" max="13564" width="9.140625" style="5"/>
    <col min="13565" max="13565" width="7.85546875" style="5" customWidth="1"/>
    <col min="13566" max="13566" width="14.7109375" style="5" customWidth="1"/>
    <col min="13567" max="13567" width="14.28515625" style="5" customWidth="1"/>
    <col min="13568" max="13570" width="14.7109375" style="5" customWidth="1"/>
    <col min="13571" max="13573" width="9.140625" style="5"/>
    <col min="13574" max="13574" width="11" style="5" customWidth="1"/>
    <col min="13575" max="13820" width="9.140625" style="5"/>
    <col min="13821" max="13821" width="7.85546875" style="5" customWidth="1"/>
    <col min="13822" max="13822" width="14.7109375" style="5" customWidth="1"/>
    <col min="13823" max="13823" width="14.28515625" style="5" customWidth="1"/>
    <col min="13824" max="13826" width="14.7109375" style="5" customWidth="1"/>
    <col min="13827" max="13829" width="9.140625" style="5"/>
    <col min="13830" max="13830" width="11" style="5" customWidth="1"/>
    <col min="13831" max="14076" width="9.140625" style="5"/>
    <col min="14077" max="14077" width="7.85546875" style="5" customWidth="1"/>
    <col min="14078" max="14078" width="14.7109375" style="5" customWidth="1"/>
    <col min="14079" max="14079" width="14.28515625" style="5" customWidth="1"/>
    <col min="14080" max="14082" width="14.7109375" style="5" customWidth="1"/>
    <col min="14083" max="14085" width="9.140625" style="5"/>
    <col min="14086" max="14086" width="11" style="5" customWidth="1"/>
    <col min="14087" max="14332" width="9.140625" style="5"/>
    <col min="14333" max="14333" width="7.85546875" style="5" customWidth="1"/>
    <col min="14334" max="14334" width="14.7109375" style="5" customWidth="1"/>
    <col min="14335" max="14335" width="14.28515625" style="5" customWidth="1"/>
    <col min="14336" max="14338" width="14.7109375" style="5" customWidth="1"/>
    <col min="14339" max="14341" width="9.140625" style="5"/>
    <col min="14342" max="14342" width="11" style="5" customWidth="1"/>
    <col min="14343" max="14588" width="9.140625" style="5"/>
    <col min="14589" max="14589" width="7.85546875" style="5" customWidth="1"/>
    <col min="14590" max="14590" width="14.7109375" style="5" customWidth="1"/>
    <col min="14591" max="14591" width="14.28515625" style="5" customWidth="1"/>
    <col min="14592" max="14594" width="14.7109375" style="5" customWidth="1"/>
    <col min="14595" max="14597" width="9.140625" style="5"/>
    <col min="14598" max="14598" width="11" style="5" customWidth="1"/>
    <col min="14599" max="14844" width="9.140625" style="5"/>
    <col min="14845" max="14845" width="7.85546875" style="5" customWidth="1"/>
    <col min="14846" max="14846" width="14.7109375" style="5" customWidth="1"/>
    <col min="14847" max="14847" width="14.28515625" style="5" customWidth="1"/>
    <col min="14848" max="14850" width="14.7109375" style="5" customWidth="1"/>
    <col min="14851" max="14853" width="9.140625" style="5"/>
    <col min="14854" max="14854" width="11" style="5" customWidth="1"/>
    <col min="14855" max="15100" width="9.140625" style="5"/>
    <col min="15101" max="15101" width="7.85546875" style="5" customWidth="1"/>
    <col min="15102" max="15102" width="14.7109375" style="5" customWidth="1"/>
    <col min="15103" max="15103" width="14.28515625" style="5" customWidth="1"/>
    <col min="15104" max="15106" width="14.7109375" style="5" customWidth="1"/>
    <col min="15107" max="15109" width="9.140625" style="5"/>
    <col min="15110" max="15110" width="11" style="5" customWidth="1"/>
    <col min="15111" max="15356" width="9.140625" style="5"/>
    <col min="15357" max="15357" width="7.85546875" style="5" customWidth="1"/>
    <col min="15358" max="15358" width="14.7109375" style="5" customWidth="1"/>
    <col min="15359" max="15359" width="14.28515625" style="5" customWidth="1"/>
    <col min="15360" max="15362" width="14.7109375" style="5" customWidth="1"/>
    <col min="15363" max="15365" width="9.140625" style="5"/>
    <col min="15366" max="15366" width="11" style="5" customWidth="1"/>
    <col min="15367" max="15612" width="9.140625" style="5"/>
    <col min="15613" max="15613" width="7.85546875" style="5" customWidth="1"/>
    <col min="15614" max="15614" width="14.7109375" style="5" customWidth="1"/>
    <col min="15615" max="15615" width="14.28515625" style="5" customWidth="1"/>
    <col min="15616" max="15618" width="14.7109375" style="5" customWidth="1"/>
    <col min="15619" max="15621" width="9.140625" style="5"/>
    <col min="15622" max="15622" width="11" style="5" customWidth="1"/>
    <col min="15623" max="15868" width="9.140625" style="5"/>
    <col min="15869" max="15869" width="7.85546875" style="5" customWidth="1"/>
    <col min="15870" max="15870" width="14.7109375" style="5" customWidth="1"/>
    <col min="15871" max="15871" width="14.28515625" style="5" customWidth="1"/>
    <col min="15872" max="15874" width="14.7109375" style="5" customWidth="1"/>
    <col min="15875" max="15877" width="9.140625" style="5"/>
    <col min="15878" max="15878" width="11" style="5" customWidth="1"/>
    <col min="15879" max="16124" width="9.140625" style="5"/>
    <col min="16125" max="16125" width="7.85546875" style="5" customWidth="1"/>
    <col min="16126" max="16126" width="14.7109375" style="5" customWidth="1"/>
    <col min="16127" max="16127" width="14.28515625" style="5" customWidth="1"/>
    <col min="16128" max="16130" width="14.7109375" style="5" customWidth="1"/>
    <col min="16131" max="16133" width="9.140625" style="5"/>
    <col min="16134" max="16134" width="11" style="5" customWidth="1"/>
    <col min="16135" max="16384" width="9.140625" style="5"/>
  </cols>
  <sheetData>
    <row r="1" spans="1:23" x14ac:dyDescent="0.25">
      <c r="A1" s="3"/>
      <c r="B1" s="3"/>
      <c r="C1" s="3"/>
      <c r="D1" s="3"/>
      <c r="E1" s="3"/>
      <c r="F1" s="3"/>
      <c r="G1" s="4"/>
      <c r="I1" s="177"/>
      <c r="J1" s="177"/>
      <c r="K1" s="177"/>
      <c r="L1" s="177"/>
      <c r="M1" s="177"/>
      <c r="N1" s="177"/>
      <c r="O1" s="178"/>
      <c r="Q1" s="177"/>
      <c r="R1" s="177"/>
      <c r="S1" s="177"/>
      <c r="T1" s="177"/>
      <c r="U1" s="177"/>
      <c r="V1" s="177"/>
      <c r="W1" s="178"/>
    </row>
    <row r="2" spans="1:23" x14ac:dyDescent="0.25">
      <c r="A2" s="3"/>
      <c r="B2" s="3"/>
      <c r="C2" s="3"/>
      <c r="D2" s="3"/>
      <c r="E2" s="3"/>
      <c r="F2" s="6"/>
      <c r="G2" s="7"/>
      <c r="I2" s="177"/>
      <c r="J2" s="177"/>
      <c r="K2" s="177"/>
      <c r="L2" s="177"/>
      <c r="M2" s="177"/>
      <c r="N2" s="179"/>
      <c r="O2" s="180"/>
      <c r="Q2" s="177"/>
      <c r="R2" s="177"/>
      <c r="S2" s="177"/>
      <c r="T2" s="177"/>
      <c r="U2" s="177"/>
      <c r="V2" s="179"/>
      <c r="W2" s="180"/>
    </row>
    <row r="3" spans="1:23" x14ac:dyDescent="0.25">
      <c r="A3" s="3"/>
      <c r="B3" s="3"/>
      <c r="C3" s="3"/>
      <c r="D3" s="3"/>
      <c r="E3" s="3"/>
      <c r="F3" s="6"/>
      <c r="G3" s="7"/>
      <c r="I3" s="177"/>
      <c r="J3" s="177"/>
      <c r="K3" s="177"/>
      <c r="L3" s="177"/>
      <c r="M3" s="177"/>
      <c r="N3" s="179"/>
      <c r="O3" s="180"/>
      <c r="Q3" s="177"/>
      <c r="R3" s="177"/>
      <c r="S3" s="177"/>
      <c r="T3" s="177"/>
      <c r="U3" s="177"/>
      <c r="V3" s="179"/>
      <c r="W3" s="180"/>
    </row>
    <row r="4" spans="1:23" ht="21" x14ac:dyDescent="0.35">
      <c r="A4" s="3"/>
      <c r="B4" s="8" t="s">
        <v>60</v>
      </c>
      <c r="C4" s="3"/>
      <c r="D4" s="3"/>
      <c r="E4" s="9"/>
      <c r="F4" s="10"/>
      <c r="G4" s="3"/>
      <c r="I4" s="177"/>
      <c r="J4" s="181" t="s">
        <v>60</v>
      </c>
      <c r="K4" s="177"/>
      <c r="L4" s="177"/>
      <c r="M4" s="179"/>
      <c r="N4" s="182"/>
      <c r="O4" s="177"/>
      <c r="Q4" s="177"/>
      <c r="R4" s="181" t="s">
        <v>60</v>
      </c>
      <c r="S4" s="177"/>
      <c r="T4" s="177"/>
      <c r="U4" s="179"/>
      <c r="V4" s="182"/>
      <c r="W4" s="177"/>
    </row>
    <row r="5" spans="1:23" x14ac:dyDescent="0.25">
      <c r="A5" s="3"/>
      <c r="B5" s="39" t="s">
        <v>61</v>
      </c>
      <c r="C5" s="3"/>
      <c r="D5" s="3"/>
      <c r="E5" s="3"/>
      <c r="F5" s="10"/>
      <c r="G5" s="3"/>
      <c r="I5" s="177"/>
      <c r="J5" s="183" t="s">
        <v>61</v>
      </c>
      <c r="K5" s="177"/>
      <c r="L5" s="177"/>
      <c r="M5" s="177"/>
      <c r="N5" s="182"/>
      <c r="O5" s="177"/>
      <c r="Q5" s="177"/>
      <c r="R5" s="183" t="s">
        <v>61</v>
      </c>
      <c r="S5" s="177"/>
      <c r="T5" s="177"/>
      <c r="U5" s="177"/>
      <c r="V5" s="182"/>
      <c r="W5" s="177"/>
    </row>
    <row r="6" spans="1:23" x14ac:dyDescent="0.25">
      <c r="A6" s="3"/>
      <c r="B6" s="39" t="s">
        <v>73</v>
      </c>
      <c r="C6" s="3"/>
      <c r="D6" s="3"/>
      <c r="E6" s="3"/>
      <c r="F6" s="10"/>
      <c r="G6" s="3"/>
      <c r="I6" s="177"/>
      <c r="J6" s="210" t="s">
        <v>74</v>
      </c>
      <c r="K6" s="185"/>
      <c r="L6" s="177"/>
      <c r="M6" s="177"/>
      <c r="N6" s="182"/>
      <c r="O6" s="177"/>
      <c r="Q6" s="177"/>
      <c r="R6" s="184" t="s">
        <v>75</v>
      </c>
      <c r="S6" s="185"/>
      <c r="T6" s="177"/>
      <c r="U6" s="177"/>
      <c r="V6" s="182"/>
      <c r="W6" s="177"/>
    </row>
    <row r="7" spans="1:23" x14ac:dyDescent="0.25">
      <c r="A7" s="3"/>
      <c r="B7" s="11" t="s">
        <v>45</v>
      </c>
      <c r="C7" s="12"/>
      <c r="D7" s="13"/>
      <c r="E7" s="14">
        <v>42064</v>
      </c>
      <c r="F7" s="15"/>
      <c r="G7" s="3"/>
      <c r="I7" s="177"/>
      <c r="J7" s="186" t="s">
        <v>45</v>
      </c>
      <c r="K7" s="187"/>
      <c r="L7" s="188"/>
      <c r="M7" s="189">
        <v>42064</v>
      </c>
      <c r="N7" s="190"/>
      <c r="O7" s="177"/>
      <c r="Q7" s="177"/>
      <c r="R7" s="186" t="s">
        <v>45</v>
      </c>
      <c r="S7" s="187"/>
      <c r="T7" s="188"/>
      <c r="U7" s="189">
        <v>42064</v>
      </c>
      <c r="V7" s="190"/>
      <c r="W7" s="177"/>
    </row>
    <row r="8" spans="1:23" x14ac:dyDescent="0.25">
      <c r="A8" s="3"/>
      <c r="B8" s="16" t="s">
        <v>46</v>
      </c>
      <c r="C8" s="17"/>
      <c r="D8" s="18"/>
      <c r="E8" s="19">
        <v>60</v>
      </c>
      <c r="F8" s="20" t="s">
        <v>29</v>
      </c>
      <c r="G8" s="3"/>
      <c r="I8" s="177"/>
      <c r="J8" s="191" t="s">
        <v>46</v>
      </c>
      <c r="K8" s="192"/>
      <c r="L8" s="193"/>
      <c r="M8" s="194">
        <v>60</v>
      </c>
      <c r="N8" s="195" t="s">
        <v>29</v>
      </c>
      <c r="O8" s="177"/>
      <c r="Q8" s="177"/>
      <c r="R8" s="191" t="s">
        <v>46</v>
      </c>
      <c r="S8" s="192"/>
      <c r="T8" s="193"/>
      <c r="U8" s="194">
        <v>60</v>
      </c>
      <c r="V8" s="195" t="s">
        <v>29</v>
      </c>
      <c r="W8" s="177"/>
    </row>
    <row r="9" spans="1:23" x14ac:dyDescent="0.25">
      <c r="A9" s="3"/>
      <c r="B9" s="40" t="s">
        <v>47</v>
      </c>
      <c r="C9" s="41"/>
      <c r="D9" s="42"/>
      <c r="E9" s="43">
        <v>0</v>
      </c>
      <c r="F9" s="44" t="s">
        <v>48</v>
      </c>
      <c r="G9" s="3"/>
      <c r="I9" s="177"/>
      <c r="J9" s="191" t="s">
        <v>47</v>
      </c>
      <c r="K9" s="192"/>
      <c r="L9" s="196"/>
      <c r="M9" s="197">
        <v>0</v>
      </c>
      <c r="N9" s="195" t="s">
        <v>48</v>
      </c>
      <c r="O9" s="177"/>
      <c r="Q9" s="177"/>
      <c r="R9" s="191" t="s">
        <v>47</v>
      </c>
      <c r="S9" s="192"/>
      <c r="T9" s="196"/>
      <c r="U9" s="197">
        <v>0</v>
      </c>
      <c r="V9" s="195" t="s">
        <v>48</v>
      </c>
      <c r="W9" s="177"/>
    </row>
    <row r="10" spans="1:23" x14ac:dyDescent="0.25">
      <c r="A10" s="3"/>
      <c r="B10" s="40" t="s">
        <v>47</v>
      </c>
      <c r="C10" s="41"/>
      <c r="D10" s="42"/>
      <c r="E10" s="43">
        <v>0</v>
      </c>
      <c r="F10" s="44" t="s">
        <v>48</v>
      </c>
      <c r="G10" s="3"/>
      <c r="I10" s="177"/>
      <c r="J10" s="191" t="s">
        <v>47</v>
      </c>
      <c r="K10" s="192"/>
      <c r="L10" s="196"/>
      <c r="M10" s="197">
        <v>0</v>
      </c>
      <c r="N10" s="195" t="s">
        <v>48</v>
      </c>
      <c r="O10" s="177"/>
      <c r="Q10" s="177"/>
      <c r="R10" s="191" t="s">
        <v>47</v>
      </c>
      <c r="S10" s="192"/>
      <c r="T10" s="196"/>
      <c r="U10" s="197">
        <v>0</v>
      </c>
      <c r="V10" s="195" t="s">
        <v>48</v>
      </c>
      <c r="W10" s="177"/>
    </row>
    <row r="11" spans="1:23" x14ac:dyDescent="0.25">
      <c r="A11" s="3"/>
      <c r="B11" s="16" t="s">
        <v>49</v>
      </c>
      <c r="C11" s="17"/>
      <c r="D11" s="18"/>
      <c r="E11" s="21">
        <v>1</v>
      </c>
      <c r="F11" s="20"/>
      <c r="G11" s="3"/>
      <c r="I11" s="177"/>
      <c r="J11" s="191" t="s">
        <v>49</v>
      </c>
      <c r="K11" s="192"/>
      <c r="L11" s="193"/>
      <c r="M11" s="198">
        <v>1</v>
      </c>
      <c r="N11" s="195"/>
      <c r="O11" s="177"/>
      <c r="Q11" s="177"/>
      <c r="R11" s="191" t="s">
        <v>49</v>
      </c>
      <c r="S11" s="192"/>
      <c r="T11" s="193"/>
      <c r="U11" s="198">
        <v>1</v>
      </c>
      <c r="V11" s="195"/>
      <c r="W11" s="177"/>
    </row>
    <row r="12" spans="1:23" x14ac:dyDescent="0.25">
      <c r="A12" s="3"/>
      <c r="B12" s="16" t="s">
        <v>50</v>
      </c>
      <c r="C12" s="17"/>
      <c r="D12" s="18"/>
      <c r="E12" s="22">
        <v>222975</v>
      </c>
      <c r="F12" s="20" t="s">
        <v>48</v>
      </c>
      <c r="G12" s="3"/>
      <c r="I12" s="177"/>
      <c r="J12" s="191" t="s">
        <v>50</v>
      </c>
      <c r="K12" s="192"/>
      <c r="L12" s="193"/>
      <c r="M12" s="199">
        <v>117164.08</v>
      </c>
      <c r="N12" s="195" t="s">
        <v>48</v>
      </c>
      <c r="O12" s="177"/>
      <c r="Q12" s="177"/>
      <c r="R12" s="191" t="s">
        <v>50</v>
      </c>
      <c r="S12" s="192"/>
      <c r="T12" s="193"/>
      <c r="U12" s="199">
        <v>105810.92</v>
      </c>
      <c r="V12" s="195" t="s">
        <v>48</v>
      </c>
      <c r="W12" s="177"/>
    </row>
    <row r="13" spans="1:23" x14ac:dyDescent="0.25">
      <c r="A13" s="3"/>
      <c r="B13" s="16" t="s">
        <v>51</v>
      </c>
      <c r="C13" s="17"/>
      <c r="D13" s="18"/>
      <c r="E13" s="22">
        <v>0</v>
      </c>
      <c r="F13" s="20" t="s">
        <v>48</v>
      </c>
      <c r="G13" s="3"/>
      <c r="I13" s="177"/>
      <c r="J13" s="191" t="s">
        <v>51</v>
      </c>
      <c r="K13" s="192"/>
      <c r="L13" s="193"/>
      <c r="M13" s="199">
        <v>0</v>
      </c>
      <c r="N13" s="195" t="s">
        <v>48</v>
      </c>
      <c r="O13" s="177"/>
      <c r="Q13" s="177"/>
      <c r="R13" s="191" t="s">
        <v>51</v>
      </c>
      <c r="S13" s="192"/>
      <c r="T13" s="193"/>
      <c r="U13" s="199">
        <v>0</v>
      </c>
      <c r="V13" s="195" t="s">
        <v>48</v>
      </c>
      <c r="W13" s="177"/>
    </row>
    <row r="14" spans="1:23" x14ac:dyDescent="0.25">
      <c r="A14" s="3"/>
      <c r="B14" s="23" t="s">
        <v>52</v>
      </c>
      <c r="C14" s="24"/>
      <c r="D14" s="25"/>
      <c r="E14" s="26">
        <v>5.2699999999999997E-2</v>
      </c>
      <c r="F14" s="27"/>
      <c r="G14" s="28"/>
      <c r="I14" s="177"/>
      <c r="J14" s="200" t="s">
        <v>52</v>
      </c>
      <c r="K14" s="201"/>
      <c r="L14" s="202"/>
      <c r="M14" s="203">
        <v>5.2699999999999997E-2</v>
      </c>
      <c r="N14" s="204"/>
      <c r="O14" s="177"/>
      <c r="Q14" s="177"/>
      <c r="R14" s="200" t="s">
        <v>52</v>
      </c>
      <c r="S14" s="201"/>
      <c r="T14" s="202"/>
      <c r="U14" s="203">
        <v>5.2699999999999997E-2</v>
      </c>
      <c r="V14" s="204"/>
      <c r="W14" s="177"/>
    </row>
    <row r="15" spans="1:23" x14ac:dyDescent="0.25">
      <c r="A15" s="3"/>
      <c r="B15" s="19"/>
      <c r="C15" s="17"/>
      <c r="E15" s="29"/>
      <c r="F15" s="19"/>
      <c r="G15" s="28"/>
      <c r="I15" s="177"/>
      <c r="J15" s="194"/>
      <c r="K15" s="192"/>
      <c r="M15" s="206"/>
      <c r="N15" s="194"/>
      <c r="O15" s="177"/>
      <c r="Q15" s="177"/>
      <c r="R15" s="194"/>
      <c r="S15" s="192"/>
      <c r="U15" s="206"/>
      <c r="V15" s="194"/>
      <c r="W15" s="177"/>
    </row>
    <row r="16" spans="1:23" ht="18.75" x14ac:dyDescent="0.3">
      <c r="H16" s="30"/>
    </row>
    <row r="17" spans="1:23" ht="15.75" thickBot="1" x14ac:dyDescent="0.3">
      <c r="A17" s="31" t="s">
        <v>53</v>
      </c>
      <c r="B17" s="31" t="s">
        <v>54</v>
      </c>
      <c r="C17" s="31" t="s">
        <v>55</v>
      </c>
      <c r="D17" s="31" t="s">
        <v>56</v>
      </c>
      <c r="E17" s="31" t="s">
        <v>57</v>
      </c>
      <c r="F17" s="31" t="s">
        <v>58</v>
      </c>
      <c r="G17" s="31" t="s">
        <v>59</v>
      </c>
      <c r="I17" s="207" t="s">
        <v>53</v>
      </c>
      <c r="J17" s="207" t="s">
        <v>54</v>
      </c>
      <c r="K17" s="207" t="s">
        <v>55</v>
      </c>
      <c r="L17" s="207" t="s">
        <v>56</v>
      </c>
      <c r="M17" s="207" t="s">
        <v>57</v>
      </c>
      <c r="N17" s="207" t="s">
        <v>58</v>
      </c>
      <c r="O17" s="207" t="s">
        <v>59</v>
      </c>
      <c r="Q17" s="207" t="s">
        <v>53</v>
      </c>
      <c r="R17" s="207" t="s">
        <v>54</v>
      </c>
      <c r="S17" s="207" t="s">
        <v>55</v>
      </c>
      <c r="T17" s="207" t="s">
        <v>56</v>
      </c>
      <c r="U17" s="207" t="s">
        <v>57</v>
      </c>
      <c r="V17" s="207" t="s">
        <v>58</v>
      </c>
      <c r="W17" s="207" t="s">
        <v>59</v>
      </c>
    </row>
    <row r="18" spans="1:23" x14ac:dyDescent="0.25">
      <c r="A18" s="32">
        <f>E7</f>
        <v>42064</v>
      </c>
      <c r="B18" s="33">
        <v>1</v>
      </c>
      <c r="C18" s="10">
        <f>E12</f>
        <v>222975</v>
      </c>
      <c r="D18" s="34">
        <f>ROUND(C18*$E$14/12,2)</f>
        <v>979.23</v>
      </c>
      <c r="E18" s="34">
        <f>F18-D18</f>
        <v>3256.22</v>
      </c>
      <c r="F18" s="34">
        <f>ROUND(PMT($E$14/12,E8,-E12,E13),2)</f>
        <v>4235.45</v>
      </c>
      <c r="G18" s="34">
        <f>C18-E18</f>
        <v>219718.78</v>
      </c>
      <c r="I18" s="208">
        <f>M7</f>
        <v>42064</v>
      </c>
      <c r="J18" s="179">
        <v>1</v>
      </c>
      <c r="K18" s="182">
        <f>M12</f>
        <v>117164.08</v>
      </c>
      <c r="L18" s="209">
        <f>ROUND(K18*$E$14/12,2)</f>
        <v>514.54999999999995</v>
      </c>
      <c r="M18" s="209">
        <f>N18-L18</f>
        <v>1711.0000000000002</v>
      </c>
      <c r="N18" s="209">
        <f>ROUND(PMT($E$14/12,M8,-M12,M13),2)</f>
        <v>2225.5500000000002</v>
      </c>
      <c r="O18" s="209">
        <f>K18-M18</f>
        <v>115453.08</v>
      </c>
      <c r="Q18" s="208">
        <f>U7</f>
        <v>42064</v>
      </c>
      <c r="R18" s="179">
        <v>1</v>
      </c>
      <c r="S18" s="182">
        <f>U12</f>
        <v>105810.92</v>
      </c>
      <c r="T18" s="209">
        <f>ROUND(S18*$E$14/12,2)</f>
        <v>464.69</v>
      </c>
      <c r="U18" s="209">
        <f>V18-T18</f>
        <v>1545.21</v>
      </c>
      <c r="V18" s="209">
        <f>ROUND(PMT($E$14/12,U8,-U12,U13),2)</f>
        <v>2009.9</v>
      </c>
      <c r="W18" s="209">
        <f>S18-U18</f>
        <v>104265.70999999999</v>
      </c>
    </row>
    <row r="19" spans="1:23" x14ac:dyDescent="0.25">
      <c r="A19" s="32">
        <f>EDATE(A18,1)</f>
        <v>42095</v>
      </c>
      <c r="B19" s="33">
        <v>2</v>
      </c>
      <c r="C19" s="10">
        <f>G18</f>
        <v>219718.78</v>
      </c>
      <c r="D19" s="34">
        <f t="shared" ref="D19:D76" si="0">ROUND(C19*$E$14/12,2)</f>
        <v>964.93</v>
      </c>
      <c r="E19" s="34">
        <f>F19-D19</f>
        <v>3270.52</v>
      </c>
      <c r="F19" s="34">
        <f>F18</f>
        <v>4235.45</v>
      </c>
      <c r="G19" s="34">
        <f t="shared" ref="G19:G76" si="1">C19-E19</f>
        <v>216448.26</v>
      </c>
      <c r="I19" s="208">
        <f>EDATE(I18,1)</f>
        <v>42095</v>
      </c>
      <c r="J19" s="179">
        <v>2</v>
      </c>
      <c r="K19" s="182">
        <f>O18</f>
        <v>115453.08</v>
      </c>
      <c r="L19" s="209">
        <f t="shared" ref="L19:L76" si="2">ROUND(K19*$E$14/12,2)</f>
        <v>507.03</v>
      </c>
      <c r="M19" s="209">
        <f>N19-L19</f>
        <v>1718.5200000000002</v>
      </c>
      <c r="N19" s="209">
        <f>N18</f>
        <v>2225.5500000000002</v>
      </c>
      <c r="O19" s="209">
        <f t="shared" ref="O19:O76" si="3">K19-M19</f>
        <v>113734.56</v>
      </c>
      <c r="Q19" s="208">
        <f>EDATE(Q18,1)</f>
        <v>42095</v>
      </c>
      <c r="R19" s="179">
        <v>2</v>
      </c>
      <c r="S19" s="182">
        <f>W18</f>
        <v>104265.70999999999</v>
      </c>
      <c r="T19" s="209">
        <f t="shared" ref="T19:T76" si="4">ROUND(S19*$E$14/12,2)</f>
        <v>457.9</v>
      </c>
      <c r="U19" s="209">
        <f>V19-T19</f>
        <v>1552</v>
      </c>
      <c r="V19" s="209">
        <f>V18</f>
        <v>2009.9</v>
      </c>
      <c r="W19" s="209">
        <f t="shared" ref="W19:W76" si="5">S19-U19</f>
        <v>102713.70999999999</v>
      </c>
    </row>
    <row r="20" spans="1:23" x14ac:dyDescent="0.25">
      <c r="A20" s="32">
        <f>EDATE(A19,1)</f>
        <v>42125</v>
      </c>
      <c r="B20" s="33">
        <v>3</v>
      </c>
      <c r="C20" s="10">
        <f>G19</f>
        <v>216448.26</v>
      </c>
      <c r="D20" s="34">
        <f t="shared" si="0"/>
        <v>950.57</v>
      </c>
      <c r="E20" s="34">
        <f>F20-D20</f>
        <v>3284.8799999999997</v>
      </c>
      <c r="F20" s="34">
        <f t="shared" ref="F20:F77" si="6">F19</f>
        <v>4235.45</v>
      </c>
      <c r="G20" s="34">
        <f t="shared" si="1"/>
        <v>213163.38</v>
      </c>
      <c r="I20" s="208">
        <f>EDATE(I19,1)</f>
        <v>42125</v>
      </c>
      <c r="J20" s="179">
        <v>3</v>
      </c>
      <c r="K20" s="182">
        <f>O19</f>
        <v>113734.56</v>
      </c>
      <c r="L20" s="209">
        <f t="shared" si="2"/>
        <v>499.48</v>
      </c>
      <c r="M20" s="209">
        <f>N20-L20</f>
        <v>1726.0700000000002</v>
      </c>
      <c r="N20" s="209">
        <f t="shared" ref="N20:N77" si="7">N19</f>
        <v>2225.5500000000002</v>
      </c>
      <c r="O20" s="209">
        <f t="shared" si="3"/>
        <v>112008.48999999999</v>
      </c>
      <c r="Q20" s="208">
        <f>EDATE(Q19,1)</f>
        <v>42125</v>
      </c>
      <c r="R20" s="179">
        <v>3</v>
      </c>
      <c r="S20" s="182">
        <f>W19</f>
        <v>102713.70999999999</v>
      </c>
      <c r="T20" s="209">
        <f t="shared" si="4"/>
        <v>451.08</v>
      </c>
      <c r="U20" s="209">
        <f>V20-T20</f>
        <v>1558.8200000000002</v>
      </c>
      <c r="V20" s="209">
        <f t="shared" ref="V20:V77" si="8">V19</f>
        <v>2009.9</v>
      </c>
      <c r="W20" s="209">
        <f t="shared" si="5"/>
        <v>101154.88999999998</v>
      </c>
    </row>
    <row r="21" spans="1:23" x14ac:dyDescent="0.25">
      <c r="A21" s="32">
        <f t="shared" ref="A21:A77" si="9">EDATE(A20,1)</f>
        <v>42156</v>
      </c>
      <c r="B21" s="33">
        <v>4</v>
      </c>
      <c r="C21" s="10">
        <f t="shared" ref="C21:C76" si="10">G20</f>
        <v>213163.38</v>
      </c>
      <c r="D21" s="34">
        <f t="shared" si="0"/>
        <v>936.14</v>
      </c>
      <c r="E21" s="34">
        <f t="shared" ref="E21:E76" si="11">F21-D21</f>
        <v>3299.31</v>
      </c>
      <c r="F21" s="34">
        <f t="shared" si="6"/>
        <v>4235.45</v>
      </c>
      <c r="G21" s="34">
        <f t="shared" si="1"/>
        <v>209864.07</v>
      </c>
      <c r="I21" s="208">
        <f t="shared" ref="I21:I77" si="12">EDATE(I20,1)</f>
        <v>42156</v>
      </c>
      <c r="J21" s="179">
        <v>4</v>
      </c>
      <c r="K21" s="182">
        <f t="shared" ref="K21:K76" si="13">O20</f>
        <v>112008.48999999999</v>
      </c>
      <c r="L21" s="209">
        <f t="shared" si="2"/>
        <v>491.9</v>
      </c>
      <c r="M21" s="209">
        <f t="shared" ref="M21:M76" si="14">N21-L21</f>
        <v>1733.65</v>
      </c>
      <c r="N21" s="209">
        <f t="shared" si="7"/>
        <v>2225.5500000000002</v>
      </c>
      <c r="O21" s="209">
        <f t="shared" si="3"/>
        <v>110274.84</v>
      </c>
      <c r="Q21" s="208">
        <f t="shared" ref="Q21:Q77" si="15">EDATE(Q20,1)</f>
        <v>42156</v>
      </c>
      <c r="R21" s="179">
        <v>4</v>
      </c>
      <c r="S21" s="182">
        <f t="shared" ref="S21:S76" si="16">W20</f>
        <v>101154.88999999998</v>
      </c>
      <c r="T21" s="209">
        <f t="shared" si="4"/>
        <v>444.24</v>
      </c>
      <c r="U21" s="209">
        <f t="shared" ref="U21:U76" si="17">V21-T21</f>
        <v>1565.66</v>
      </c>
      <c r="V21" s="209">
        <f t="shared" si="8"/>
        <v>2009.9</v>
      </c>
      <c r="W21" s="209">
        <f t="shared" si="5"/>
        <v>99589.229999999981</v>
      </c>
    </row>
    <row r="22" spans="1:23" x14ac:dyDescent="0.25">
      <c r="A22" s="32">
        <f t="shared" si="9"/>
        <v>42186</v>
      </c>
      <c r="B22" s="33">
        <v>5</v>
      </c>
      <c r="C22" s="10">
        <f t="shared" si="10"/>
        <v>209864.07</v>
      </c>
      <c r="D22" s="34">
        <f t="shared" si="0"/>
        <v>921.65</v>
      </c>
      <c r="E22" s="34">
        <f t="shared" si="11"/>
        <v>3313.7999999999997</v>
      </c>
      <c r="F22" s="34">
        <f t="shared" si="6"/>
        <v>4235.45</v>
      </c>
      <c r="G22" s="34">
        <f t="shared" si="1"/>
        <v>206550.27000000002</v>
      </c>
      <c r="I22" s="208">
        <f t="shared" si="12"/>
        <v>42186</v>
      </c>
      <c r="J22" s="179">
        <v>5</v>
      </c>
      <c r="K22" s="182">
        <f t="shared" si="13"/>
        <v>110274.84</v>
      </c>
      <c r="L22" s="209">
        <f t="shared" si="2"/>
        <v>484.29</v>
      </c>
      <c r="M22" s="209">
        <f t="shared" si="14"/>
        <v>1741.2600000000002</v>
      </c>
      <c r="N22" s="209">
        <f t="shared" si="7"/>
        <v>2225.5500000000002</v>
      </c>
      <c r="O22" s="209">
        <f t="shared" si="3"/>
        <v>108533.58</v>
      </c>
      <c r="Q22" s="208">
        <f t="shared" si="15"/>
        <v>42186</v>
      </c>
      <c r="R22" s="179">
        <v>5</v>
      </c>
      <c r="S22" s="182">
        <f t="shared" si="16"/>
        <v>99589.229999999981</v>
      </c>
      <c r="T22" s="209">
        <f t="shared" si="4"/>
        <v>437.36</v>
      </c>
      <c r="U22" s="209">
        <f t="shared" si="17"/>
        <v>1572.54</v>
      </c>
      <c r="V22" s="209">
        <f t="shared" si="8"/>
        <v>2009.9</v>
      </c>
      <c r="W22" s="209">
        <f t="shared" si="5"/>
        <v>98016.689999999988</v>
      </c>
    </row>
    <row r="23" spans="1:23" x14ac:dyDescent="0.25">
      <c r="A23" s="32">
        <f t="shared" si="9"/>
        <v>42217</v>
      </c>
      <c r="B23" s="33">
        <v>6</v>
      </c>
      <c r="C23" s="10">
        <f t="shared" si="10"/>
        <v>206550.27000000002</v>
      </c>
      <c r="D23" s="34">
        <f t="shared" si="0"/>
        <v>907.1</v>
      </c>
      <c r="E23" s="34">
        <f t="shared" si="11"/>
        <v>3328.35</v>
      </c>
      <c r="F23" s="34">
        <f t="shared" si="6"/>
        <v>4235.45</v>
      </c>
      <c r="G23" s="34">
        <f t="shared" si="1"/>
        <v>203221.92</v>
      </c>
      <c r="I23" s="208">
        <f t="shared" si="12"/>
        <v>42217</v>
      </c>
      <c r="J23" s="179">
        <v>6</v>
      </c>
      <c r="K23" s="182">
        <f t="shared" si="13"/>
        <v>108533.58</v>
      </c>
      <c r="L23" s="209">
        <f t="shared" si="2"/>
        <v>476.64</v>
      </c>
      <c r="M23" s="209">
        <f t="shared" si="14"/>
        <v>1748.9100000000003</v>
      </c>
      <c r="N23" s="209">
        <f t="shared" si="7"/>
        <v>2225.5500000000002</v>
      </c>
      <c r="O23" s="209">
        <f t="shared" si="3"/>
        <v>106784.67</v>
      </c>
      <c r="Q23" s="208">
        <f t="shared" si="15"/>
        <v>42217</v>
      </c>
      <c r="R23" s="179">
        <v>6</v>
      </c>
      <c r="S23" s="182">
        <f t="shared" si="16"/>
        <v>98016.689999999988</v>
      </c>
      <c r="T23" s="209">
        <f t="shared" si="4"/>
        <v>430.46</v>
      </c>
      <c r="U23" s="209">
        <f t="shared" si="17"/>
        <v>1579.44</v>
      </c>
      <c r="V23" s="209">
        <f t="shared" si="8"/>
        <v>2009.9</v>
      </c>
      <c r="W23" s="209">
        <f t="shared" si="5"/>
        <v>96437.249999999985</v>
      </c>
    </row>
    <row r="24" spans="1:23" x14ac:dyDescent="0.25">
      <c r="A24" s="32">
        <f t="shared" si="9"/>
        <v>42248</v>
      </c>
      <c r="B24" s="33">
        <v>7</v>
      </c>
      <c r="C24" s="10">
        <f t="shared" si="10"/>
        <v>203221.92</v>
      </c>
      <c r="D24" s="34">
        <f t="shared" si="0"/>
        <v>892.48</v>
      </c>
      <c r="E24" s="34">
        <f t="shared" si="11"/>
        <v>3342.97</v>
      </c>
      <c r="F24" s="34">
        <f t="shared" si="6"/>
        <v>4235.45</v>
      </c>
      <c r="G24" s="34">
        <f t="shared" si="1"/>
        <v>199878.95</v>
      </c>
      <c r="I24" s="208">
        <f t="shared" si="12"/>
        <v>42248</v>
      </c>
      <c r="J24" s="179">
        <v>7</v>
      </c>
      <c r="K24" s="182">
        <f t="shared" si="13"/>
        <v>106784.67</v>
      </c>
      <c r="L24" s="209">
        <f t="shared" si="2"/>
        <v>468.96</v>
      </c>
      <c r="M24" s="209">
        <f t="shared" si="14"/>
        <v>1756.5900000000001</v>
      </c>
      <c r="N24" s="209">
        <f t="shared" si="7"/>
        <v>2225.5500000000002</v>
      </c>
      <c r="O24" s="209">
        <f t="shared" si="3"/>
        <v>105028.08</v>
      </c>
      <c r="Q24" s="208">
        <f t="shared" si="15"/>
        <v>42248</v>
      </c>
      <c r="R24" s="179">
        <v>7</v>
      </c>
      <c r="S24" s="182">
        <f t="shared" si="16"/>
        <v>96437.249999999985</v>
      </c>
      <c r="T24" s="209">
        <f t="shared" si="4"/>
        <v>423.52</v>
      </c>
      <c r="U24" s="209">
        <f t="shared" si="17"/>
        <v>1586.38</v>
      </c>
      <c r="V24" s="209">
        <f t="shared" si="8"/>
        <v>2009.9</v>
      </c>
      <c r="W24" s="209">
        <f t="shared" si="5"/>
        <v>94850.869999999981</v>
      </c>
    </row>
    <row r="25" spans="1:23" x14ac:dyDescent="0.25">
      <c r="A25" s="32">
        <f>EDATE(A24,1)</f>
        <v>42278</v>
      </c>
      <c r="B25" s="33">
        <v>8</v>
      </c>
      <c r="C25" s="10">
        <f t="shared" si="10"/>
        <v>199878.95</v>
      </c>
      <c r="D25" s="34">
        <f t="shared" si="0"/>
        <v>877.8</v>
      </c>
      <c r="E25" s="34">
        <f t="shared" si="11"/>
        <v>3357.6499999999996</v>
      </c>
      <c r="F25" s="34">
        <f t="shared" si="6"/>
        <v>4235.45</v>
      </c>
      <c r="G25" s="34">
        <f t="shared" si="1"/>
        <v>196521.30000000002</v>
      </c>
      <c r="I25" s="208">
        <f>EDATE(I24,1)</f>
        <v>42278</v>
      </c>
      <c r="J25" s="179">
        <v>8</v>
      </c>
      <c r="K25" s="182">
        <f t="shared" si="13"/>
        <v>105028.08</v>
      </c>
      <c r="L25" s="209">
        <f t="shared" si="2"/>
        <v>461.25</v>
      </c>
      <c r="M25" s="209">
        <f t="shared" si="14"/>
        <v>1764.3000000000002</v>
      </c>
      <c r="N25" s="209">
        <f t="shared" si="7"/>
        <v>2225.5500000000002</v>
      </c>
      <c r="O25" s="209">
        <f t="shared" si="3"/>
        <v>103263.78</v>
      </c>
      <c r="Q25" s="208">
        <f>EDATE(Q24,1)</f>
        <v>42278</v>
      </c>
      <c r="R25" s="179">
        <v>8</v>
      </c>
      <c r="S25" s="182">
        <f t="shared" si="16"/>
        <v>94850.869999999981</v>
      </c>
      <c r="T25" s="209">
        <f t="shared" si="4"/>
        <v>416.55</v>
      </c>
      <c r="U25" s="209">
        <f t="shared" si="17"/>
        <v>1593.3500000000001</v>
      </c>
      <c r="V25" s="209">
        <f t="shared" si="8"/>
        <v>2009.9</v>
      </c>
      <c r="W25" s="209">
        <f t="shared" si="5"/>
        <v>93257.519999999975</v>
      </c>
    </row>
    <row r="26" spans="1:23" x14ac:dyDescent="0.25">
      <c r="A26" s="32">
        <f t="shared" si="9"/>
        <v>42309</v>
      </c>
      <c r="B26" s="33">
        <v>9</v>
      </c>
      <c r="C26" s="10">
        <f t="shared" si="10"/>
        <v>196521.30000000002</v>
      </c>
      <c r="D26" s="34">
        <f t="shared" si="0"/>
        <v>863.06</v>
      </c>
      <c r="E26" s="34">
        <f t="shared" si="11"/>
        <v>3372.39</v>
      </c>
      <c r="F26" s="34">
        <f t="shared" si="6"/>
        <v>4235.45</v>
      </c>
      <c r="G26" s="34">
        <f t="shared" si="1"/>
        <v>193148.91</v>
      </c>
      <c r="I26" s="208">
        <f t="shared" si="12"/>
        <v>42309</v>
      </c>
      <c r="J26" s="179">
        <v>9</v>
      </c>
      <c r="K26" s="182">
        <f t="shared" si="13"/>
        <v>103263.78</v>
      </c>
      <c r="L26" s="209">
        <f t="shared" si="2"/>
        <v>453.5</v>
      </c>
      <c r="M26" s="209">
        <f t="shared" si="14"/>
        <v>1772.0500000000002</v>
      </c>
      <c r="N26" s="209">
        <f t="shared" si="7"/>
        <v>2225.5500000000002</v>
      </c>
      <c r="O26" s="209">
        <f t="shared" si="3"/>
        <v>101491.73</v>
      </c>
      <c r="Q26" s="208">
        <f t="shared" si="15"/>
        <v>42309</v>
      </c>
      <c r="R26" s="179">
        <v>9</v>
      </c>
      <c r="S26" s="182">
        <f t="shared" si="16"/>
        <v>93257.519999999975</v>
      </c>
      <c r="T26" s="209">
        <f t="shared" si="4"/>
        <v>409.56</v>
      </c>
      <c r="U26" s="209">
        <f t="shared" si="17"/>
        <v>1600.3400000000001</v>
      </c>
      <c r="V26" s="209">
        <f t="shared" si="8"/>
        <v>2009.9</v>
      </c>
      <c r="W26" s="209">
        <f t="shared" si="5"/>
        <v>91657.179999999978</v>
      </c>
    </row>
    <row r="27" spans="1:23" x14ac:dyDescent="0.25">
      <c r="A27" s="32">
        <f t="shared" si="9"/>
        <v>42339</v>
      </c>
      <c r="B27" s="33">
        <v>10</v>
      </c>
      <c r="C27" s="10">
        <f t="shared" si="10"/>
        <v>193148.91</v>
      </c>
      <c r="D27" s="34">
        <f t="shared" si="0"/>
        <v>848.25</v>
      </c>
      <c r="E27" s="34">
        <f t="shared" si="11"/>
        <v>3387.2</v>
      </c>
      <c r="F27" s="34">
        <f t="shared" si="6"/>
        <v>4235.45</v>
      </c>
      <c r="G27" s="34">
        <f t="shared" si="1"/>
        <v>189761.71</v>
      </c>
      <c r="I27" s="208">
        <f t="shared" si="12"/>
        <v>42339</v>
      </c>
      <c r="J27" s="179">
        <v>10</v>
      </c>
      <c r="K27" s="182">
        <f t="shared" si="13"/>
        <v>101491.73</v>
      </c>
      <c r="L27" s="209">
        <f t="shared" si="2"/>
        <v>445.72</v>
      </c>
      <c r="M27" s="209">
        <f t="shared" si="14"/>
        <v>1779.8300000000002</v>
      </c>
      <c r="N27" s="209">
        <f t="shared" si="7"/>
        <v>2225.5500000000002</v>
      </c>
      <c r="O27" s="209">
        <f t="shared" si="3"/>
        <v>99711.9</v>
      </c>
      <c r="Q27" s="208">
        <f t="shared" si="15"/>
        <v>42339</v>
      </c>
      <c r="R27" s="179">
        <v>10</v>
      </c>
      <c r="S27" s="182">
        <f t="shared" si="16"/>
        <v>91657.179999999978</v>
      </c>
      <c r="T27" s="209">
        <f t="shared" si="4"/>
        <v>402.53</v>
      </c>
      <c r="U27" s="209">
        <f t="shared" si="17"/>
        <v>1607.3700000000001</v>
      </c>
      <c r="V27" s="209">
        <f t="shared" si="8"/>
        <v>2009.9</v>
      </c>
      <c r="W27" s="209">
        <f t="shared" si="5"/>
        <v>90049.809999999983</v>
      </c>
    </row>
    <row r="28" spans="1:23" x14ac:dyDescent="0.25">
      <c r="A28" s="32">
        <f t="shared" si="9"/>
        <v>42370</v>
      </c>
      <c r="B28" s="33">
        <v>11</v>
      </c>
      <c r="C28" s="10">
        <f t="shared" si="10"/>
        <v>189761.71</v>
      </c>
      <c r="D28" s="34">
        <f t="shared" si="0"/>
        <v>833.37</v>
      </c>
      <c r="E28" s="34">
        <f t="shared" si="11"/>
        <v>3402.08</v>
      </c>
      <c r="F28" s="34">
        <f t="shared" si="6"/>
        <v>4235.45</v>
      </c>
      <c r="G28" s="34">
        <f t="shared" si="1"/>
        <v>186359.63</v>
      </c>
      <c r="I28" s="208">
        <f t="shared" si="12"/>
        <v>42370</v>
      </c>
      <c r="J28" s="179">
        <v>11</v>
      </c>
      <c r="K28" s="182">
        <f t="shared" si="13"/>
        <v>99711.9</v>
      </c>
      <c r="L28" s="209">
        <f t="shared" si="2"/>
        <v>437.9</v>
      </c>
      <c r="M28" s="209">
        <f t="shared" si="14"/>
        <v>1787.65</v>
      </c>
      <c r="N28" s="209">
        <f t="shared" si="7"/>
        <v>2225.5500000000002</v>
      </c>
      <c r="O28" s="209">
        <f t="shared" si="3"/>
        <v>97924.25</v>
      </c>
      <c r="Q28" s="208">
        <f t="shared" si="15"/>
        <v>42370</v>
      </c>
      <c r="R28" s="179">
        <v>11</v>
      </c>
      <c r="S28" s="182">
        <f t="shared" si="16"/>
        <v>90049.809999999983</v>
      </c>
      <c r="T28" s="209">
        <f t="shared" si="4"/>
        <v>395.47</v>
      </c>
      <c r="U28" s="209">
        <f t="shared" si="17"/>
        <v>1614.43</v>
      </c>
      <c r="V28" s="209">
        <f t="shared" si="8"/>
        <v>2009.9</v>
      </c>
      <c r="W28" s="209">
        <f t="shared" si="5"/>
        <v>88435.37999999999</v>
      </c>
    </row>
    <row r="29" spans="1:23" x14ac:dyDescent="0.25">
      <c r="A29" s="32">
        <f t="shared" si="9"/>
        <v>42401</v>
      </c>
      <c r="B29" s="33">
        <v>12</v>
      </c>
      <c r="C29" s="10">
        <f t="shared" si="10"/>
        <v>186359.63</v>
      </c>
      <c r="D29" s="34">
        <f t="shared" si="0"/>
        <v>818.43</v>
      </c>
      <c r="E29" s="34">
        <f t="shared" si="11"/>
        <v>3417.02</v>
      </c>
      <c r="F29" s="34">
        <f t="shared" si="6"/>
        <v>4235.45</v>
      </c>
      <c r="G29" s="34">
        <f t="shared" si="1"/>
        <v>182942.61000000002</v>
      </c>
      <c r="I29" s="208">
        <f t="shared" si="12"/>
        <v>42401</v>
      </c>
      <c r="J29" s="179">
        <v>12</v>
      </c>
      <c r="K29" s="182">
        <f t="shared" si="13"/>
        <v>97924.25</v>
      </c>
      <c r="L29" s="209">
        <f t="shared" si="2"/>
        <v>430.05</v>
      </c>
      <c r="M29" s="209">
        <f t="shared" si="14"/>
        <v>1795.5000000000002</v>
      </c>
      <c r="N29" s="209">
        <f t="shared" si="7"/>
        <v>2225.5500000000002</v>
      </c>
      <c r="O29" s="209">
        <f t="shared" si="3"/>
        <v>96128.75</v>
      </c>
      <c r="Q29" s="208">
        <f t="shared" si="15"/>
        <v>42401</v>
      </c>
      <c r="R29" s="179">
        <v>12</v>
      </c>
      <c r="S29" s="182">
        <f t="shared" si="16"/>
        <v>88435.37999999999</v>
      </c>
      <c r="T29" s="209">
        <f t="shared" si="4"/>
        <v>388.38</v>
      </c>
      <c r="U29" s="209">
        <f t="shared" si="17"/>
        <v>1621.52</v>
      </c>
      <c r="V29" s="209">
        <f t="shared" si="8"/>
        <v>2009.9</v>
      </c>
      <c r="W29" s="209">
        <f t="shared" si="5"/>
        <v>86813.859999999986</v>
      </c>
    </row>
    <row r="30" spans="1:23" x14ac:dyDescent="0.25">
      <c r="A30" s="32">
        <f t="shared" si="9"/>
        <v>42430</v>
      </c>
      <c r="B30" s="33">
        <v>13</v>
      </c>
      <c r="C30" s="10">
        <f t="shared" si="10"/>
        <v>182942.61000000002</v>
      </c>
      <c r="D30" s="34">
        <f t="shared" si="0"/>
        <v>803.42</v>
      </c>
      <c r="E30" s="34">
        <f t="shared" si="11"/>
        <v>3432.0299999999997</v>
      </c>
      <c r="F30" s="34">
        <f t="shared" si="6"/>
        <v>4235.45</v>
      </c>
      <c r="G30" s="34">
        <f t="shared" si="1"/>
        <v>179510.58000000002</v>
      </c>
      <c r="I30" s="208">
        <f t="shared" si="12"/>
        <v>42430</v>
      </c>
      <c r="J30" s="179">
        <v>13</v>
      </c>
      <c r="K30" s="182">
        <f t="shared" si="13"/>
        <v>96128.75</v>
      </c>
      <c r="L30" s="209">
        <f t="shared" si="2"/>
        <v>422.17</v>
      </c>
      <c r="M30" s="209">
        <f t="shared" si="14"/>
        <v>1803.38</v>
      </c>
      <c r="N30" s="209">
        <f t="shared" si="7"/>
        <v>2225.5500000000002</v>
      </c>
      <c r="O30" s="209">
        <f t="shared" si="3"/>
        <v>94325.37</v>
      </c>
      <c r="Q30" s="208">
        <f t="shared" si="15"/>
        <v>42430</v>
      </c>
      <c r="R30" s="179">
        <v>13</v>
      </c>
      <c r="S30" s="182">
        <f t="shared" si="16"/>
        <v>86813.859999999986</v>
      </c>
      <c r="T30" s="209">
        <f t="shared" si="4"/>
        <v>381.26</v>
      </c>
      <c r="U30" s="209">
        <f t="shared" si="17"/>
        <v>1628.64</v>
      </c>
      <c r="V30" s="209">
        <f t="shared" si="8"/>
        <v>2009.9</v>
      </c>
      <c r="W30" s="209">
        <f t="shared" si="5"/>
        <v>85185.219999999987</v>
      </c>
    </row>
    <row r="31" spans="1:23" x14ac:dyDescent="0.25">
      <c r="A31" s="32">
        <f t="shared" si="9"/>
        <v>42461</v>
      </c>
      <c r="B31" s="33">
        <v>14</v>
      </c>
      <c r="C31" s="10">
        <f t="shared" si="10"/>
        <v>179510.58000000002</v>
      </c>
      <c r="D31" s="34">
        <f t="shared" si="0"/>
        <v>788.35</v>
      </c>
      <c r="E31" s="34">
        <f t="shared" si="11"/>
        <v>3447.1</v>
      </c>
      <c r="F31" s="34">
        <f t="shared" si="6"/>
        <v>4235.45</v>
      </c>
      <c r="G31" s="34">
        <f t="shared" si="1"/>
        <v>176063.48</v>
      </c>
      <c r="I31" s="208">
        <f t="shared" si="12"/>
        <v>42461</v>
      </c>
      <c r="J31" s="179">
        <v>14</v>
      </c>
      <c r="K31" s="182">
        <f t="shared" si="13"/>
        <v>94325.37</v>
      </c>
      <c r="L31" s="209">
        <f t="shared" si="2"/>
        <v>414.25</v>
      </c>
      <c r="M31" s="209">
        <f t="shared" si="14"/>
        <v>1811.3000000000002</v>
      </c>
      <c r="N31" s="209">
        <f t="shared" si="7"/>
        <v>2225.5500000000002</v>
      </c>
      <c r="O31" s="209">
        <f t="shared" si="3"/>
        <v>92514.069999999992</v>
      </c>
      <c r="Q31" s="208">
        <f t="shared" si="15"/>
        <v>42461</v>
      </c>
      <c r="R31" s="179">
        <v>14</v>
      </c>
      <c r="S31" s="182">
        <f t="shared" si="16"/>
        <v>85185.219999999987</v>
      </c>
      <c r="T31" s="209">
        <f t="shared" si="4"/>
        <v>374.11</v>
      </c>
      <c r="U31" s="209">
        <f t="shared" si="17"/>
        <v>1635.79</v>
      </c>
      <c r="V31" s="209">
        <f t="shared" si="8"/>
        <v>2009.9</v>
      </c>
      <c r="W31" s="209">
        <f t="shared" si="5"/>
        <v>83549.429999999993</v>
      </c>
    </row>
    <row r="32" spans="1:23" x14ac:dyDescent="0.25">
      <c r="A32" s="32">
        <f t="shared" si="9"/>
        <v>42491</v>
      </c>
      <c r="B32" s="33">
        <v>15</v>
      </c>
      <c r="C32" s="10">
        <f t="shared" si="10"/>
        <v>176063.48</v>
      </c>
      <c r="D32" s="34">
        <f t="shared" si="0"/>
        <v>773.21</v>
      </c>
      <c r="E32" s="34">
        <f t="shared" si="11"/>
        <v>3462.24</v>
      </c>
      <c r="F32" s="34">
        <f t="shared" si="6"/>
        <v>4235.45</v>
      </c>
      <c r="G32" s="34">
        <f t="shared" si="1"/>
        <v>172601.24000000002</v>
      </c>
      <c r="I32" s="208">
        <f t="shared" si="12"/>
        <v>42491</v>
      </c>
      <c r="J32" s="179">
        <v>15</v>
      </c>
      <c r="K32" s="182">
        <f t="shared" si="13"/>
        <v>92514.069999999992</v>
      </c>
      <c r="L32" s="209">
        <f t="shared" si="2"/>
        <v>406.29</v>
      </c>
      <c r="M32" s="209">
        <f t="shared" si="14"/>
        <v>1819.2600000000002</v>
      </c>
      <c r="N32" s="209">
        <f t="shared" si="7"/>
        <v>2225.5500000000002</v>
      </c>
      <c r="O32" s="209">
        <f t="shared" si="3"/>
        <v>90694.81</v>
      </c>
      <c r="Q32" s="208">
        <f t="shared" si="15"/>
        <v>42491</v>
      </c>
      <c r="R32" s="179">
        <v>15</v>
      </c>
      <c r="S32" s="182">
        <f t="shared" si="16"/>
        <v>83549.429999999993</v>
      </c>
      <c r="T32" s="209">
        <f t="shared" si="4"/>
        <v>366.92</v>
      </c>
      <c r="U32" s="209">
        <f t="shared" si="17"/>
        <v>1642.98</v>
      </c>
      <c r="V32" s="209">
        <f t="shared" si="8"/>
        <v>2009.9</v>
      </c>
      <c r="W32" s="209">
        <f t="shared" si="5"/>
        <v>81906.45</v>
      </c>
    </row>
    <row r="33" spans="1:23" x14ac:dyDescent="0.25">
      <c r="A33" s="32">
        <f t="shared" si="9"/>
        <v>42522</v>
      </c>
      <c r="B33" s="33">
        <v>16</v>
      </c>
      <c r="C33" s="10">
        <f t="shared" si="10"/>
        <v>172601.24000000002</v>
      </c>
      <c r="D33" s="34">
        <f t="shared" si="0"/>
        <v>758.01</v>
      </c>
      <c r="E33" s="34">
        <f t="shared" si="11"/>
        <v>3477.4399999999996</v>
      </c>
      <c r="F33" s="34">
        <f t="shared" si="6"/>
        <v>4235.45</v>
      </c>
      <c r="G33" s="34">
        <f t="shared" si="1"/>
        <v>169123.80000000002</v>
      </c>
      <c r="I33" s="208">
        <f t="shared" si="12"/>
        <v>42522</v>
      </c>
      <c r="J33" s="179">
        <v>16</v>
      </c>
      <c r="K33" s="182">
        <f t="shared" si="13"/>
        <v>90694.81</v>
      </c>
      <c r="L33" s="209">
        <f t="shared" si="2"/>
        <v>398.3</v>
      </c>
      <c r="M33" s="209">
        <f t="shared" si="14"/>
        <v>1827.2500000000002</v>
      </c>
      <c r="N33" s="209">
        <f t="shared" si="7"/>
        <v>2225.5500000000002</v>
      </c>
      <c r="O33" s="209">
        <f t="shared" si="3"/>
        <v>88867.56</v>
      </c>
      <c r="Q33" s="208">
        <f t="shared" si="15"/>
        <v>42522</v>
      </c>
      <c r="R33" s="179">
        <v>16</v>
      </c>
      <c r="S33" s="182">
        <f t="shared" si="16"/>
        <v>81906.45</v>
      </c>
      <c r="T33" s="209">
        <f t="shared" si="4"/>
        <v>359.71</v>
      </c>
      <c r="U33" s="209">
        <f t="shared" si="17"/>
        <v>1650.19</v>
      </c>
      <c r="V33" s="209">
        <f t="shared" si="8"/>
        <v>2009.9</v>
      </c>
      <c r="W33" s="209">
        <f t="shared" si="5"/>
        <v>80256.259999999995</v>
      </c>
    </row>
    <row r="34" spans="1:23" x14ac:dyDescent="0.25">
      <c r="A34" s="32">
        <f t="shared" si="9"/>
        <v>42552</v>
      </c>
      <c r="B34" s="33">
        <v>17</v>
      </c>
      <c r="C34" s="10">
        <f t="shared" si="10"/>
        <v>169123.80000000002</v>
      </c>
      <c r="D34" s="34">
        <f t="shared" si="0"/>
        <v>742.74</v>
      </c>
      <c r="E34" s="34">
        <f t="shared" si="11"/>
        <v>3492.71</v>
      </c>
      <c r="F34" s="34">
        <f t="shared" si="6"/>
        <v>4235.45</v>
      </c>
      <c r="G34" s="34">
        <f t="shared" si="1"/>
        <v>165631.09000000003</v>
      </c>
      <c r="I34" s="208">
        <f t="shared" si="12"/>
        <v>42552</v>
      </c>
      <c r="J34" s="179">
        <v>17</v>
      </c>
      <c r="K34" s="182">
        <f t="shared" si="13"/>
        <v>88867.56</v>
      </c>
      <c r="L34" s="209">
        <f t="shared" si="2"/>
        <v>390.28</v>
      </c>
      <c r="M34" s="209">
        <f t="shared" si="14"/>
        <v>1835.2700000000002</v>
      </c>
      <c r="N34" s="209">
        <f t="shared" si="7"/>
        <v>2225.5500000000002</v>
      </c>
      <c r="O34" s="209">
        <f t="shared" si="3"/>
        <v>87032.29</v>
      </c>
      <c r="Q34" s="208">
        <f t="shared" si="15"/>
        <v>42552</v>
      </c>
      <c r="R34" s="179">
        <v>17</v>
      </c>
      <c r="S34" s="182">
        <f t="shared" si="16"/>
        <v>80256.259999999995</v>
      </c>
      <c r="T34" s="209">
        <f t="shared" si="4"/>
        <v>352.46</v>
      </c>
      <c r="U34" s="209">
        <f t="shared" si="17"/>
        <v>1657.44</v>
      </c>
      <c r="V34" s="209">
        <f t="shared" si="8"/>
        <v>2009.9</v>
      </c>
      <c r="W34" s="209">
        <f t="shared" si="5"/>
        <v>78598.819999999992</v>
      </c>
    </row>
    <row r="35" spans="1:23" x14ac:dyDescent="0.25">
      <c r="A35" s="32">
        <f t="shared" si="9"/>
        <v>42583</v>
      </c>
      <c r="B35" s="33">
        <v>18</v>
      </c>
      <c r="C35" s="10">
        <f t="shared" si="10"/>
        <v>165631.09000000003</v>
      </c>
      <c r="D35" s="34">
        <f t="shared" si="0"/>
        <v>727.4</v>
      </c>
      <c r="E35" s="34">
        <f t="shared" si="11"/>
        <v>3508.0499999999997</v>
      </c>
      <c r="F35" s="34">
        <f t="shared" si="6"/>
        <v>4235.45</v>
      </c>
      <c r="G35" s="34">
        <f t="shared" si="1"/>
        <v>162123.04000000004</v>
      </c>
      <c r="I35" s="208">
        <f t="shared" si="12"/>
        <v>42583</v>
      </c>
      <c r="J35" s="179">
        <v>18</v>
      </c>
      <c r="K35" s="182">
        <f t="shared" si="13"/>
        <v>87032.29</v>
      </c>
      <c r="L35" s="209">
        <f t="shared" si="2"/>
        <v>382.22</v>
      </c>
      <c r="M35" s="209">
        <f t="shared" si="14"/>
        <v>1843.3300000000002</v>
      </c>
      <c r="N35" s="209">
        <f t="shared" si="7"/>
        <v>2225.5500000000002</v>
      </c>
      <c r="O35" s="209">
        <f t="shared" si="3"/>
        <v>85188.959999999992</v>
      </c>
      <c r="Q35" s="208">
        <f t="shared" si="15"/>
        <v>42583</v>
      </c>
      <c r="R35" s="179">
        <v>18</v>
      </c>
      <c r="S35" s="182">
        <f t="shared" si="16"/>
        <v>78598.819999999992</v>
      </c>
      <c r="T35" s="209">
        <f t="shared" si="4"/>
        <v>345.18</v>
      </c>
      <c r="U35" s="209">
        <f t="shared" si="17"/>
        <v>1664.72</v>
      </c>
      <c r="V35" s="209">
        <f t="shared" si="8"/>
        <v>2009.9</v>
      </c>
      <c r="W35" s="209">
        <f t="shared" si="5"/>
        <v>76934.099999999991</v>
      </c>
    </row>
    <row r="36" spans="1:23" x14ac:dyDescent="0.25">
      <c r="A36" s="32">
        <f t="shared" si="9"/>
        <v>42614</v>
      </c>
      <c r="B36" s="33">
        <v>19</v>
      </c>
      <c r="C36" s="10">
        <f t="shared" si="10"/>
        <v>162123.04000000004</v>
      </c>
      <c r="D36" s="34">
        <f t="shared" si="0"/>
        <v>711.99</v>
      </c>
      <c r="E36" s="34">
        <f t="shared" si="11"/>
        <v>3523.46</v>
      </c>
      <c r="F36" s="34">
        <f t="shared" si="6"/>
        <v>4235.45</v>
      </c>
      <c r="G36" s="34">
        <f t="shared" si="1"/>
        <v>158599.58000000005</v>
      </c>
      <c r="I36" s="208">
        <f t="shared" si="12"/>
        <v>42614</v>
      </c>
      <c r="J36" s="179">
        <v>19</v>
      </c>
      <c r="K36" s="182">
        <f t="shared" si="13"/>
        <v>85188.959999999992</v>
      </c>
      <c r="L36" s="209">
        <f t="shared" si="2"/>
        <v>374.12</v>
      </c>
      <c r="M36" s="209">
        <f t="shared" si="14"/>
        <v>1851.4300000000003</v>
      </c>
      <c r="N36" s="209">
        <f t="shared" si="7"/>
        <v>2225.5500000000002</v>
      </c>
      <c r="O36" s="209">
        <f t="shared" si="3"/>
        <v>83337.53</v>
      </c>
      <c r="Q36" s="208">
        <f t="shared" si="15"/>
        <v>42614</v>
      </c>
      <c r="R36" s="179">
        <v>19</v>
      </c>
      <c r="S36" s="182">
        <f t="shared" si="16"/>
        <v>76934.099999999991</v>
      </c>
      <c r="T36" s="209">
        <f t="shared" si="4"/>
        <v>337.87</v>
      </c>
      <c r="U36" s="209">
        <f t="shared" si="17"/>
        <v>1672.0300000000002</v>
      </c>
      <c r="V36" s="209">
        <f t="shared" si="8"/>
        <v>2009.9</v>
      </c>
      <c r="W36" s="209">
        <f t="shared" si="5"/>
        <v>75262.069999999992</v>
      </c>
    </row>
    <row r="37" spans="1:23" x14ac:dyDescent="0.25">
      <c r="A37" s="32">
        <f t="shared" si="9"/>
        <v>42644</v>
      </c>
      <c r="B37" s="33">
        <v>20</v>
      </c>
      <c r="C37" s="10">
        <f t="shared" si="10"/>
        <v>158599.58000000005</v>
      </c>
      <c r="D37" s="34">
        <f t="shared" si="0"/>
        <v>696.52</v>
      </c>
      <c r="E37" s="34">
        <f t="shared" si="11"/>
        <v>3538.93</v>
      </c>
      <c r="F37" s="34">
        <f t="shared" si="6"/>
        <v>4235.45</v>
      </c>
      <c r="G37" s="34">
        <f t="shared" si="1"/>
        <v>155060.65000000005</v>
      </c>
      <c r="I37" s="208">
        <f t="shared" si="12"/>
        <v>42644</v>
      </c>
      <c r="J37" s="179">
        <v>20</v>
      </c>
      <c r="K37" s="182">
        <f t="shared" si="13"/>
        <v>83337.53</v>
      </c>
      <c r="L37" s="209">
        <f t="shared" si="2"/>
        <v>365.99</v>
      </c>
      <c r="M37" s="209">
        <f t="shared" si="14"/>
        <v>1859.5600000000002</v>
      </c>
      <c r="N37" s="209">
        <f t="shared" si="7"/>
        <v>2225.5500000000002</v>
      </c>
      <c r="O37" s="209">
        <f t="shared" si="3"/>
        <v>81477.97</v>
      </c>
      <c r="Q37" s="208">
        <f t="shared" si="15"/>
        <v>42644</v>
      </c>
      <c r="R37" s="179">
        <v>20</v>
      </c>
      <c r="S37" s="182">
        <f t="shared" si="16"/>
        <v>75262.069999999992</v>
      </c>
      <c r="T37" s="209">
        <f t="shared" si="4"/>
        <v>330.53</v>
      </c>
      <c r="U37" s="209">
        <f t="shared" si="17"/>
        <v>1679.3700000000001</v>
      </c>
      <c r="V37" s="209">
        <f t="shared" si="8"/>
        <v>2009.9</v>
      </c>
      <c r="W37" s="209">
        <f t="shared" si="5"/>
        <v>73582.7</v>
      </c>
    </row>
    <row r="38" spans="1:23" x14ac:dyDescent="0.25">
      <c r="A38" s="32">
        <f t="shared" si="9"/>
        <v>42675</v>
      </c>
      <c r="B38" s="33">
        <v>21</v>
      </c>
      <c r="C38" s="10">
        <f t="shared" si="10"/>
        <v>155060.65000000005</v>
      </c>
      <c r="D38" s="34">
        <f t="shared" si="0"/>
        <v>680.97</v>
      </c>
      <c r="E38" s="34">
        <f t="shared" si="11"/>
        <v>3554.4799999999996</v>
      </c>
      <c r="F38" s="34">
        <f t="shared" si="6"/>
        <v>4235.45</v>
      </c>
      <c r="G38" s="34">
        <f t="shared" si="1"/>
        <v>151506.17000000004</v>
      </c>
      <c r="I38" s="208">
        <f t="shared" si="12"/>
        <v>42675</v>
      </c>
      <c r="J38" s="179">
        <v>21</v>
      </c>
      <c r="K38" s="182">
        <f t="shared" si="13"/>
        <v>81477.97</v>
      </c>
      <c r="L38" s="209">
        <f t="shared" si="2"/>
        <v>357.82</v>
      </c>
      <c r="M38" s="209">
        <f t="shared" si="14"/>
        <v>1867.7300000000002</v>
      </c>
      <c r="N38" s="209">
        <f t="shared" si="7"/>
        <v>2225.5500000000002</v>
      </c>
      <c r="O38" s="209">
        <f t="shared" si="3"/>
        <v>79610.240000000005</v>
      </c>
      <c r="Q38" s="208">
        <f t="shared" si="15"/>
        <v>42675</v>
      </c>
      <c r="R38" s="179">
        <v>21</v>
      </c>
      <c r="S38" s="182">
        <f t="shared" si="16"/>
        <v>73582.7</v>
      </c>
      <c r="T38" s="209">
        <f t="shared" si="4"/>
        <v>323.14999999999998</v>
      </c>
      <c r="U38" s="209">
        <f t="shared" si="17"/>
        <v>1686.75</v>
      </c>
      <c r="V38" s="209">
        <f t="shared" si="8"/>
        <v>2009.9</v>
      </c>
      <c r="W38" s="209">
        <f t="shared" si="5"/>
        <v>71895.95</v>
      </c>
    </row>
    <row r="39" spans="1:23" x14ac:dyDescent="0.25">
      <c r="A39" s="32">
        <f t="shared" si="9"/>
        <v>42705</v>
      </c>
      <c r="B39" s="33">
        <v>22</v>
      </c>
      <c r="C39" s="10">
        <f t="shared" si="10"/>
        <v>151506.17000000004</v>
      </c>
      <c r="D39" s="34">
        <f t="shared" si="0"/>
        <v>665.36</v>
      </c>
      <c r="E39" s="34">
        <f t="shared" si="11"/>
        <v>3570.0899999999997</v>
      </c>
      <c r="F39" s="34">
        <f t="shared" si="6"/>
        <v>4235.45</v>
      </c>
      <c r="G39" s="34">
        <f t="shared" si="1"/>
        <v>147936.08000000005</v>
      </c>
      <c r="I39" s="208">
        <f t="shared" si="12"/>
        <v>42705</v>
      </c>
      <c r="J39" s="179">
        <v>22</v>
      </c>
      <c r="K39" s="182">
        <f t="shared" si="13"/>
        <v>79610.240000000005</v>
      </c>
      <c r="L39" s="209">
        <f t="shared" si="2"/>
        <v>349.62</v>
      </c>
      <c r="M39" s="209">
        <f t="shared" si="14"/>
        <v>1875.9300000000003</v>
      </c>
      <c r="N39" s="209">
        <f t="shared" si="7"/>
        <v>2225.5500000000002</v>
      </c>
      <c r="O39" s="209">
        <f t="shared" si="3"/>
        <v>77734.31</v>
      </c>
      <c r="Q39" s="208">
        <f t="shared" si="15"/>
        <v>42705</v>
      </c>
      <c r="R39" s="179">
        <v>22</v>
      </c>
      <c r="S39" s="182">
        <f t="shared" si="16"/>
        <v>71895.95</v>
      </c>
      <c r="T39" s="209">
        <f t="shared" si="4"/>
        <v>315.74</v>
      </c>
      <c r="U39" s="209">
        <f t="shared" si="17"/>
        <v>1694.16</v>
      </c>
      <c r="V39" s="209">
        <f t="shared" si="8"/>
        <v>2009.9</v>
      </c>
      <c r="W39" s="209">
        <f t="shared" si="5"/>
        <v>70201.789999999994</v>
      </c>
    </row>
    <row r="40" spans="1:23" x14ac:dyDescent="0.25">
      <c r="A40" s="32">
        <f t="shared" si="9"/>
        <v>42736</v>
      </c>
      <c r="B40" s="33">
        <v>23</v>
      </c>
      <c r="C40" s="10">
        <f t="shared" si="10"/>
        <v>147936.08000000005</v>
      </c>
      <c r="D40" s="34">
        <f t="shared" si="0"/>
        <v>649.69000000000005</v>
      </c>
      <c r="E40" s="34">
        <f t="shared" si="11"/>
        <v>3585.7599999999998</v>
      </c>
      <c r="F40" s="34">
        <f t="shared" si="6"/>
        <v>4235.45</v>
      </c>
      <c r="G40" s="34">
        <f t="shared" si="1"/>
        <v>144350.32000000004</v>
      </c>
      <c r="I40" s="208">
        <f t="shared" si="12"/>
        <v>42736</v>
      </c>
      <c r="J40" s="179">
        <v>23</v>
      </c>
      <c r="K40" s="182">
        <f t="shared" si="13"/>
        <v>77734.31</v>
      </c>
      <c r="L40" s="209">
        <f t="shared" si="2"/>
        <v>341.38</v>
      </c>
      <c r="M40" s="209">
        <f t="shared" si="14"/>
        <v>1884.17</v>
      </c>
      <c r="N40" s="209">
        <f t="shared" si="7"/>
        <v>2225.5500000000002</v>
      </c>
      <c r="O40" s="209">
        <f t="shared" si="3"/>
        <v>75850.14</v>
      </c>
      <c r="Q40" s="208">
        <f t="shared" si="15"/>
        <v>42736</v>
      </c>
      <c r="R40" s="179">
        <v>23</v>
      </c>
      <c r="S40" s="182">
        <f t="shared" si="16"/>
        <v>70201.789999999994</v>
      </c>
      <c r="T40" s="209">
        <f t="shared" si="4"/>
        <v>308.3</v>
      </c>
      <c r="U40" s="209">
        <f t="shared" si="17"/>
        <v>1701.6000000000001</v>
      </c>
      <c r="V40" s="209">
        <f t="shared" si="8"/>
        <v>2009.9</v>
      </c>
      <c r="W40" s="209">
        <f t="shared" si="5"/>
        <v>68500.189999999988</v>
      </c>
    </row>
    <row r="41" spans="1:23" x14ac:dyDescent="0.25">
      <c r="A41" s="32">
        <f t="shared" si="9"/>
        <v>42767</v>
      </c>
      <c r="B41" s="33">
        <v>24</v>
      </c>
      <c r="C41" s="10">
        <f t="shared" si="10"/>
        <v>144350.32000000004</v>
      </c>
      <c r="D41" s="34">
        <f t="shared" si="0"/>
        <v>633.94000000000005</v>
      </c>
      <c r="E41" s="34">
        <f t="shared" si="11"/>
        <v>3601.5099999999998</v>
      </c>
      <c r="F41" s="34">
        <f t="shared" si="6"/>
        <v>4235.45</v>
      </c>
      <c r="G41" s="34">
        <f t="shared" si="1"/>
        <v>140748.81000000003</v>
      </c>
      <c r="I41" s="208">
        <f t="shared" si="12"/>
        <v>42767</v>
      </c>
      <c r="J41" s="179">
        <v>24</v>
      </c>
      <c r="K41" s="182">
        <f t="shared" si="13"/>
        <v>75850.14</v>
      </c>
      <c r="L41" s="209">
        <f t="shared" si="2"/>
        <v>333.11</v>
      </c>
      <c r="M41" s="209">
        <f t="shared" si="14"/>
        <v>1892.44</v>
      </c>
      <c r="N41" s="209">
        <f t="shared" si="7"/>
        <v>2225.5500000000002</v>
      </c>
      <c r="O41" s="209">
        <f t="shared" si="3"/>
        <v>73957.7</v>
      </c>
      <c r="Q41" s="208">
        <f t="shared" si="15"/>
        <v>42767</v>
      </c>
      <c r="R41" s="179">
        <v>24</v>
      </c>
      <c r="S41" s="182">
        <f t="shared" si="16"/>
        <v>68500.189999999988</v>
      </c>
      <c r="T41" s="209">
        <f t="shared" si="4"/>
        <v>300.83</v>
      </c>
      <c r="U41" s="209">
        <f t="shared" si="17"/>
        <v>1709.0700000000002</v>
      </c>
      <c r="V41" s="209">
        <f t="shared" si="8"/>
        <v>2009.9</v>
      </c>
      <c r="W41" s="209">
        <f t="shared" si="5"/>
        <v>66791.119999999981</v>
      </c>
    </row>
    <row r="42" spans="1:23" x14ac:dyDescent="0.25">
      <c r="A42" s="32">
        <f t="shared" si="9"/>
        <v>42795</v>
      </c>
      <c r="B42" s="33">
        <v>25</v>
      </c>
      <c r="C42" s="10">
        <f t="shared" si="10"/>
        <v>140748.81000000003</v>
      </c>
      <c r="D42" s="34">
        <f t="shared" si="0"/>
        <v>618.12</v>
      </c>
      <c r="E42" s="34">
        <f t="shared" si="11"/>
        <v>3617.33</v>
      </c>
      <c r="F42" s="34">
        <f t="shared" si="6"/>
        <v>4235.45</v>
      </c>
      <c r="G42" s="34">
        <f t="shared" si="1"/>
        <v>137131.48000000004</v>
      </c>
      <c r="I42" s="208">
        <f t="shared" si="12"/>
        <v>42795</v>
      </c>
      <c r="J42" s="179">
        <v>25</v>
      </c>
      <c r="K42" s="182">
        <f t="shared" si="13"/>
        <v>73957.7</v>
      </c>
      <c r="L42" s="209">
        <f t="shared" si="2"/>
        <v>324.8</v>
      </c>
      <c r="M42" s="209">
        <f t="shared" si="14"/>
        <v>1900.7500000000002</v>
      </c>
      <c r="N42" s="209">
        <f t="shared" si="7"/>
        <v>2225.5500000000002</v>
      </c>
      <c r="O42" s="209">
        <f t="shared" si="3"/>
        <v>72056.95</v>
      </c>
      <c r="Q42" s="208">
        <f t="shared" si="15"/>
        <v>42795</v>
      </c>
      <c r="R42" s="179">
        <v>25</v>
      </c>
      <c r="S42" s="182">
        <f t="shared" si="16"/>
        <v>66791.119999999981</v>
      </c>
      <c r="T42" s="209">
        <f t="shared" si="4"/>
        <v>293.32</v>
      </c>
      <c r="U42" s="209">
        <f t="shared" si="17"/>
        <v>1716.5800000000002</v>
      </c>
      <c r="V42" s="209">
        <f t="shared" si="8"/>
        <v>2009.9</v>
      </c>
      <c r="W42" s="209">
        <f t="shared" si="5"/>
        <v>65074.539999999979</v>
      </c>
    </row>
    <row r="43" spans="1:23" x14ac:dyDescent="0.25">
      <c r="A43" s="32">
        <f t="shared" si="9"/>
        <v>42826</v>
      </c>
      <c r="B43" s="33">
        <v>26</v>
      </c>
      <c r="C43" s="10">
        <f t="shared" si="10"/>
        <v>137131.48000000004</v>
      </c>
      <c r="D43" s="34">
        <f t="shared" si="0"/>
        <v>602.24</v>
      </c>
      <c r="E43" s="34">
        <f t="shared" si="11"/>
        <v>3633.21</v>
      </c>
      <c r="F43" s="34">
        <f t="shared" si="6"/>
        <v>4235.45</v>
      </c>
      <c r="G43" s="34">
        <f t="shared" si="1"/>
        <v>133498.27000000005</v>
      </c>
      <c r="I43" s="208">
        <f t="shared" si="12"/>
        <v>42826</v>
      </c>
      <c r="J43" s="179">
        <v>26</v>
      </c>
      <c r="K43" s="182">
        <f t="shared" si="13"/>
        <v>72056.95</v>
      </c>
      <c r="L43" s="209">
        <f t="shared" si="2"/>
        <v>316.45</v>
      </c>
      <c r="M43" s="209">
        <f t="shared" si="14"/>
        <v>1909.1000000000001</v>
      </c>
      <c r="N43" s="209">
        <f t="shared" si="7"/>
        <v>2225.5500000000002</v>
      </c>
      <c r="O43" s="209">
        <f t="shared" si="3"/>
        <v>70147.849999999991</v>
      </c>
      <c r="Q43" s="208">
        <f t="shared" si="15"/>
        <v>42826</v>
      </c>
      <c r="R43" s="179">
        <v>26</v>
      </c>
      <c r="S43" s="182">
        <f t="shared" si="16"/>
        <v>65074.539999999979</v>
      </c>
      <c r="T43" s="209">
        <f t="shared" si="4"/>
        <v>285.79000000000002</v>
      </c>
      <c r="U43" s="209">
        <f t="shared" si="17"/>
        <v>1724.1100000000001</v>
      </c>
      <c r="V43" s="209">
        <f t="shared" si="8"/>
        <v>2009.9</v>
      </c>
      <c r="W43" s="209">
        <f t="shared" si="5"/>
        <v>63350.429999999978</v>
      </c>
    </row>
    <row r="44" spans="1:23" x14ac:dyDescent="0.25">
      <c r="A44" s="32">
        <f t="shared" si="9"/>
        <v>42856</v>
      </c>
      <c r="B44" s="33">
        <v>27</v>
      </c>
      <c r="C44" s="10">
        <f t="shared" si="10"/>
        <v>133498.27000000005</v>
      </c>
      <c r="D44" s="34">
        <f t="shared" si="0"/>
        <v>586.28</v>
      </c>
      <c r="E44" s="34">
        <f t="shared" si="11"/>
        <v>3649.17</v>
      </c>
      <c r="F44" s="34">
        <f t="shared" si="6"/>
        <v>4235.45</v>
      </c>
      <c r="G44" s="34">
        <f t="shared" si="1"/>
        <v>129849.10000000005</v>
      </c>
      <c r="I44" s="208">
        <f t="shared" si="12"/>
        <v>42856</v>
      </c>
      <c r="J44" s="179">
        <v>27</v>
      </c>
      <c r="K44" s="182">
        <f t="shared" si="13"/>
        <v>70147.849999999991</v>
      </c>
      <c r="L44" s="209">
        <f t="shared" si="2"/>
        <v>308.07</v>
      </c>
      <c r="M44" s="209">
        <f t="shared" si="14"/>
        <v>1917.4800000000002</v>
      </c>
      <c r="N44" s="209">
        <f t="shared" si="7"/>
        <v>2225.5500000000002</v>
      </c>
      <c r="O44" s="209">
        <f t="shared" si="3"/>
        <v>68230.37</v>
      </c>
      <c r="Q44" s="208">
        <f t="shared" si="15"/>
        <v>42856</v>
      </c>
      <c r="R44" s="179">
        <v>27</v>
      </c>
      <c r="S44" s="182">
        <f t="shared" si="16"/>
        <v>63350.429999999978</v>
      </c>
      <c r="T44" s="209">
        <f t="shared" si="4"/>
        <v>278.20999999999998</v>
      </c>
      <c r="U44" s="209">
        <f t="shared" si="17"/>
        <v>1731.69</v>
      </c>
      <c r="V44" s="209">
        <f t="shared" si="8"/>
        <v>2009.9</v>
      </c>
      <c r="W44" s="209">
        <f t="shared" si="5"/>
        <v>61618.739999999976</v>
      </c>
    </row>
    <row r="45" spans="1:23" x14ac:dyDescent="0.25">
      <c r="A45" s="32">
        <f t="shared" si="9"/>
        <v>42887</v>
      </c>
      <c r="B45" s="33">
        <v>28</v>
      </c>
      <c r="C45" s="10">
        <f t="shared" si="10"/>
        <v>129849.10000000005</v>
      </c>
      <c r="D45" s="34">
        <f t="shared" si="0"/>
        <v>570.25</v>
      </c>
      <c r="E45" s="34">
        <f t="shared" si="11"/>
        <v>3665.2</v>
      </c>
      <c r="F45" s="34">
        <f t="shared" si="6"/>
        <v>4235.45</v>
      </c>
      <c r="G45" s="34">
        <f t="shared" si="1"/>
        <v>126183.90000000005</v>
      </c>
      <c r="I45" s="208">
        <f t="shared" si="12"/>
        <v>42887</v>
      </c>
      <c r="J45" s="179">
        <v>28</v>
      </c>
      <c r="K45" s="182">
        <f t="shared" si="13"/>
        <v>68230.37</v>
      </c>
      <c r="L45" s="209">
        <f t="shared" si="2"/>
        <v>299.64999999999998</v>
      </c>
      <c r="M45" s="209">
        <f t="shared" si="14"/>
        <v>1925.9</v>
      </c>
      <c r="N45" s="209">
        <f t="shared" si="7"/>
        <v>2225.5500000000002</v>
      </c>
      <c r="O45" s="209">
        <f t="shared" si="3"/>
        <v>66304.47</v>
      </c>
      <c r="Q45" s="208">
        <f t="shared" si="15"/>
        <v>42887</v>
      </c>
      <c r="R45" s="179">
        <v>28</v>
      </c>
      <c r="S45" s="182">
        <f t="shared" si="16"/>
        <v>61618.739999999976</v>
      </c>
      <c r="T45" s="209">
        <f t="shared" si="4"/>
        <v>270.61</v>
      </c>
      <c r="U45" s="209">
        <f t="shared" si="17"/>
        <v>1739.29</v>
      </c>
      <c r="V45" s="209">
        <f t="shared" si="8"/>
        <v>2009.9</v>
      </c>
      <c r="W45" s="209">
        <f t="shared" si="5"/>
        <v>59879.449999999975</v>
      </c>
    </row>
    <row r="46" spans="1:23" x14ac:dyDescent="0.25">
      <c r="A46" s="32">
        <f t="shared" si="9"/>
        <v>42917</v>
      </c>
      <c r="B46" s="33">
        <v>29</v>
      </c>
      <c r="C46" s="10">
        <f t="shared" si="10"/>
        <v>126183.90000000005</v>
      </c>
      <c r="D46" s="34">
        <f t="shared" si="0"/>
        <v>554.16</v>
      </c>
      <c r="E46" s="34">
        <f t="shared" si="11"/>
        <v>3681.29</v>
      </c>
      <c r="F46" s="34">
        <f t="shared" si="6"/>
        <v>4235.45</v>
      </c>
      <c r="G46" s="34">
        <f t="shared" si="1"/>
        <v>122502.61000000006</v>
      </c>
      <c r="I46" s="208">
        <f t="shared" si="12"/>
        <v>42917</v>
      </c>
      <c r="J46" s="179">
        <v>29</v>
      </c>
      <c r="K46" s="182">
        <f t="shared" si="13"/>
        <v>66304.47</v>
      </c>
      <c r="L46" s="209">
        <f t="shared" si="2"/>
        <v>291.19</v>
      </c>
      <c r="M46" s="209">
        <f t="shared" si="14"/>
        <v>1934.3600000000001</v>
      </c>
      <c r="N46" s="209">
        <f t="shared" si="7"/>
        <v>2225.5500000000002</v>
      </c>
      <c r="O46" s="209">
        <f t="shared" si="3"/>
        <v>64370.11</v>
      </c>
      <c r="Q46" s="208">
        <f t="shared" si="15"/>
        <v>42917</v>
      </c>
      <c r="R46" s="179">
        <v>29</v>
      </c>
      <c r="S46" s="182">
        <f t="shared" si="16"/>
        <v>59879.449999999975</v>
      </c>
      <c r="T46" s="209">
        <f t="shared" si="4"/>
        <v>262.97000000000003</v>
      </c>
      <c r="U46" s="209">
        <f t="shared" si="17"/>
        <v>1746.93</v>
      </c>
      <c r="V46" s="209">
        <f t="shared" si="8"/>
        <v>2009.9</v>
      </c>
      <c r="W46" s="209">
        <f t="shared" si="5"/>
        <v>58132.519999999975</v>
      </c>
    </row>
    <row r="47" spans="1:23" x14ac:dyDescent="0.25">
      <c r="A47" s="35">
        <f t="shared" si="9"/>
        <v>42948</v>
      </c>
      <c r="B47" s="36">
        <v>30</v>
      </c>
      <c r="C47" s="37">
        <f t="shared" si="10"/>
        <v>122502.61000000006</v>
      </c>
      <c r="D47" s="38">
        <f t="shared" si="0"/>
        <v>537.99</v>
      </c>
      <c r="E47" s="38">
        <f t="shared" si="11"/>
        <v>3697.46</v>
      </c>
      <c r="F47" s="38">
        <f t="shared" si="6"/>
        <v>4235.45</v>
      </c>
      <c r="G47" s="38">
        <f t="shared" si="1"/>
        <v>118805.15000000005</v>
      </c>
      <c r="I47" s="208">
        <f t="shared" si="12"/>
        <v>42948</v>
      </c>
      <c r="J47" s="179">
        <v>30</v>
      </c>
      <c r="K47" s="182">
        <f t="shared" si="13"/>
        <v>64370.11</v>
      </c>
      <c r="L47" s="209">
        <f t="shared" si="2"/>
        <v>282.69</v>
      </c>
      <c r="M47" s="209">
        <f t="shared" si="14"/>
        <v>1942.8600000000001</v>
      </c>
      <c r="N47" s="209">
        <f t="shared" si="7"/>
        <v>2225.5500000000002</v>
      </c>
      <c r="O47" s="209">
        <f t="shared" si="3"/>
        <v>62427.25</v>
      </c>
      <c r="Q47" s="208">
        <f t="shared" si="15"/>
        <v>42948</v>
      </c>
      <c r="R47" s="179">
        <v>30</v>
      </c>
      <c r="S47" s="182">
        <f t="shared" si="16"/>
        <v>58132.519999999975</v>
      </c>
      <c r="T47" s="209">
        <f t="shared" si="4"/>
        <v>255.3</v>
      </c>
      <c r="U47" s="209">
        <f t="shared" si="17"/>
        <v>1754.6000000000001</v>
      </c>
      <c r="V47" s="209">
        <f t="shared" si="8"/>
        <v>2009.9</v>
      </c>
      <c r="W47" s="209">
        <f t="shared" si="5"/>
        <v>56377.919999999976</v>
      </c>
    </row>
    <row r="48" spans="1:23" x14ac:dyDescent="0.25">
      <c r="A48" s="32">
        <f t="shared" si="9"/>
        <v>42979</v>
      </c>
      <c r="B48" s="33">
        <v>31</v>
      </c>
      <c r="C48" s="10">
        <f t="shared" si="10"/>
        <v>118805.15000000005</v>
      </c>
      <c r="D48" s="34">
        <f t="shared" si="0"/>
        <v>521.75</v>
      </c>
      <c r="E48" s="34">
        <f t="shared" si="11"/>
        <v>3713.7</v>
      </c>
      <c r="F48" s="34">
        <f t="shared" si="6"/>
        <v>4235.45</v>
      </c>
      <c r="G48" s="34">
        <f t="shared" si="1"/>
        <v>115091.45000000006</v>
      </c>
      <c r="I48" s="208">
        <f t="shared" si="12"/>
        <v>42979</v>
      </c>
      <c r="J48" s="179">
        <v>31</v>
      </c>
      <c r="K48" s="182">
        <f t="shared" si="13"/>
        <v>62427.25</v>
      </c>
      <c r="L48" s="209">
        <f t="shared" si="2"/>
        <v>274.16000000000003</v>
      </c>
      <c r="M48" s="209">
        <f t="shared" si="14"/>
        <v>1951.39</v>
      </c>
      <c r="N48" s="209">
        <f t="shared" si="7"/>
        <v>2225.5500000000002</v>
      </c>
      <c r="O48" s="209">
        <f t="shared" si="3"/>
        <v>60475.86</v>
      </c>
      <c r="Q48" s="208">
        <f t="shared" si="15"/>
        <v>42979</v>
      </c>
      <c r="R48" s="179">
        <v>31</v>
      </c>
      <c r="S48" s="182">
        <f t="shared" si="16"/>
        <v>56377.919999999976</v>
      </c>
      <c r="T48" s="209">
        <f t="shared" si="4"/>
        <v>247.59</v>
      </c>
      <c r="U48" s="209">
        <f t="shared" si="17"/>
        <v>1762.3100000000002</v>
      </c>
      <c r="V48" s="209">
        <f t="shared" si="8"/>
        <v>2009.9</v>
      </c>
      <c r="W48" s="209">
        <f t="shared" si="5"/>
        <v>54615.609999999979</v>
      </c>
    </row>
    <row r="49" spans="1:23" x14ac:dyDescent="0.25">
      <c r="A49" s="32">
        <f t="shared" si="9"/>
        <v>43009</v>
      </c>
      <c r="B49" s="33">
        <v>32</v>
      </c>
      <c r="C49" s="10">
        <f t="shared" si="10"/>
        <v>115091.45000000006</v>
      </c>
      <c r="D49" s="34">
        <f t="shared" si="0"/>
        <v>505.44</v>
      </c>
      <c r="E49" s="34">
        <f t="shared" si="11"/>
        <v>3730.0099999999998</v>
      </c>
      <c r="F49" s="34">
        <f t="shared" si="6"/>
        <v>4235.45</v>
      </c>
      <c r="G49" s="34">
        <f t="shared" si="1"/>
        <v>111361.44000000006</v>
      </c>
      <c r="I49" s="208">
        <f t="shared" si="12"/>
        <v>43009</v>
      </c>
      <c r="J49" s="179">
        <v>32</v>
      </c>
      <c r="K49" s="182">
        <f t="shared" si="13"/>
        <v>60475.86</v>
      </c>
      <c r="L49" s="209">
        <f t="shared" si="2"/>
        <v>265.58999999999997</v>
      </c>
      <c r="M49" s="209">
        <f t="shared" si="14"/>
        <v>1959.9600000000003</v>
      </c>
      <c r="N49" s="209">
        <f t="shared" si="7"/>
        <v>2225.5500000000002</v>
      </c>
      <c r="O49" s="209">
        <f t="shared" si="3"/>
        <v>58515.9</v>
      </c>
      <c r="Q49" s="208">
        <f t="shared" si="15"/>
        <v>43009</v>
      </c>
      <c r="R49" s="179">
        <v>32</v>
      </c>
      <c r="S49" s="182">
        <f t="shared" si="16"/>
        <v>54615.609999999979</v>
      </c>
      <c r="T49" s="209">
        <f t="shared" si="4"/>
        <v>239.85</v>
      </c>
      <c r="U49" s="209">
        <f t="shared" si="17"/>
        <v>1770.0500000000002</v>
      </c>
      <c r="V49" s="209">
        <f t="shared" si="8"/>
        <v>2009.9</v>
      </c>
      <c r="W49" s="209">
        <f t="shared" si="5"/>
        <v>52845.559999999976</v>
      </c>
    </row>
    <row r="50" spans="1:23" x14ac:dyDescent="0.25">
      <c r="A50" s="32">
        <f t="shared" si="9"/>
        <v>43040</v>
      </c>
      <c r="B50" s="33">
        <v>33</v>
      </c>
      <c r="C50" s="10">
        <f t="shared" si="10"/>
        <v>111361.44000000006</v>
      </c>
      <c r="D50" s="34">
        <f t="shared" si="0"/>
        <v>489.06</v>
      </c>
      <c r="E50" s="34">
        <f t="shared" si="11"/>
        <v>3746.39</v>
      </c>
      <c r="F50" s="34">
        <f t="shared" si="6"/>
        <v>4235.45</v>
      </c>
      <c r="G50" s="34">
        <f t="shared" si="1"/>
        <v>107615.05000000006</v>
      </c>
      <c r="I50" s="208">
        <f t="shared" si="12"/>
        <v>43040</v>
      </c>
      <c r="J50" s="179">
        <v>33</v>
      </c>
      <c r="K50" s="182">
        <f t="shared" si="13"/>
        <v>58515.9</v>
      </c>
      <c r="L50" s="209">
        <f t="shared" si="2"/>
        <v>256.98</v>
      </c>
      <c r="M50" s="209">
        <f t="shared" si="14"/>
        <v>1968.5700000000002</v>
      </c>
      <c r="N50" s="209">
        <f t="shared" si="7"/>
        <v>2225.5500000000002</v>
      </c>
      <c r="O50" s="209">
        <f t="shared" si="3"/>
        <v>56547.33</v>
      </c>
      <c r="Q50" s="208">
        <f t="shared" si="15"/>
        <v>43040</v>
      </c>
      <c r="R50" s="179">
        <v>33</v>
      </c>
      <c r="S50" s="182">
        <f t="shared" si="16"/>
        <v>52845.559999999976</v>
      </c>
      <c r="T50" s="209">
        <f t="shared" si="4"/>
        <v>232.08</v>
      </c>
      <c r="U50" s="209">
        <f t="shared" si="17"/>
        <v>1777.8200000000002</v>
      </c>
      <c r="V50" s="209">
        <f t="shared" si="8"/>
        <v>2009.9</v>
      </c>
      <c r="W50" s="209">
        <f t="shared" si="5"/>
        <v>51067.739999999976</v>
      </c>
    </row>
    <row r="51" spans="1:23" x14ac:dyDescent="0.25">
      <c r="A51" s="32">
        <f t="shared" si="9"/>
        <v>43070</v>
      </c>
      <c r="B51" s="33">
        <v>34</v>
      </c>
      <c r="C51" s="10">
        <f t="shared" si="10"/>
        <v>107615.05000000006</v>
      </c>
      <c r="D51" s="34">
        <f t="shared" si="0"/>
        <v>472.61</v>
      </c>
      <c r="E51" s="34">
        <f t="shared" si="11"/>
        <v>3762.8399999999997</v>
      </c>
      <c r="F51" s="34">
        <f t="shared" si="6"/>
        <v>4235.45</v>
      </c>
      <c r="G51" s="34">
        <f t="shared" si="1"/>
        <v>103852.21000000006</v>
      </c>
      <c r="I51" s="208">
        <f t="shared" si="12"/>
        <v>43070</v>
      </c>
      <c r="J51" s="179">
        <v>34</v>
      </c>
      <c r="K51" s="182">
        <f t="shared" si="13"/>
        <v>56547.33</v>
      </c>
      <c r="L51" s="209">
        <f t="shared" si="2"/>
        <v>248.34</v>
      </c>
      <c r="M51" s="209">
        <f t="shared" si="14"/>
        <v>1977.2100000000003</v>
      </c>
      <c r="N51" s="209">
        <f t="shared" si="7"/>
        <v>2225.5500000000002</v>
      </c>
      <c r="O51" s="209">
        <f t="shared" si="3"/>
        <v>54570.12</v>
      </c>
      <c r="Q51" s="208">
        <f t="shared" si="15"/>
        <v>43070</v>
      </c>
      <c r="R51" s="179">
        <v>34</v>
      </c>
      <c r="S51" s="182">
        <f t="shared" si="16"/>
        <v>51067.739999999976</v>
      </c>
      <c r="T51" s="209">
        <f t="shared" si="4"/>
        <v>224.27</v>
      </c>
      <c r="U51" s="209">
        <f t="shared" si="17"/>
        <v>1785.63</v>
      </c>
      <c r="V51" s="209">
        <f t="shared" si="8"/>
        <v>2009.9</v>
      </c>
      <c r="W51" s="209">
        <f t="shared" si="5"/>
        <v>49282.109999999979</v>
      </c>
    </row>
    <row r="52" spans="1:23" x14ac:dyDescent="0.25">
      <c r="A52" s="32">
        <f t="shared" si="9"/>
        <v>43101</v>
      </c>
      <c r="B52" s="33">
        <v>35</v>
      </c>
      <c r="C52" s="10">
        <f t="shared" si="10"/>
        <v>103852.21000000006</v>
      </c>
      <c r="D52" s="34">
        <f t="shared" si="0"/>
        <v>456.08</v>
      </c>
      <c r="E52" s="34">
        <f t="shared" si="11"/>
        <v>3779.37</v>
      </c>
      <c r="F52" s="34">
        <f t="shared" si="6"/>
        <v>4235.45</v>
      </c>
      <c r="G52" s="34">
        <f t="shared" si="1"/>
        <v>100072.84000000007</v>
      </c>
      <c r="I52" s="208">
        <f t="shared" si="12"/>
        <v>43101</v>
      </c>
      <c r="J52" s="179">
        <v>35</v>
      </c>
      <c r="K52" s="182">
        <f t="shared" si="13"/>
        <v>54570.12</v>
      </c>
      <c r="L52" s="209">
        <f t="shared" si="2"/>
        <v>239.65</v>
      </c>
      <c r="M52" s="209">
        <f t="shared" si="14"/>
        <v>1985.9</v>
      </c>
      <c r="N52" s="209">
        <f t="shared" si="7"/>
        <v>2225.5500000000002</v>
      </c>
      <c r="O52" s="209">
        <f t="shared" si="3"/>
        <v>52584.22</v>
      </c>
      <c r="Q52" s="208">
        <f t="shared" si="15"/>
        <v>43101</v>
      </c>
      <c r="R52" s="179">
        <v>35</v>
      </c>
      <c r="S52" s="182">
        <f t="shared" si="16"/>
        <v>49282.109999999979</v>
      </c>
      <c r="T52" s="209">
        <f t="shared" si="4"/>
        <v>216.43</v>
      </c>
      <c r="U52" s="209">
        <f t="shared" si="17"/>
        <v>1793.47</v>
      </c>
      <c r="V52" s="209">
        <f t="shared" si="8"/>
        <v>2009.9</v>
      </c>
      <c r="W52" s="209">
        <f t="shared" si="5"/>
        <v>47488.639999999978</v>
      </c>
    </row>
    <row r="53" spans="1:23" x14ac:dyDescent="0.25">
      <c r="A53" s="32">
        <f t="shared" si="9"/>
        <v>43132</v>
      </c>
      <c r="B53" s="33">
        <v>36</v>
      </c>
      <c r="C53" s="10">
        <f t="shared" si="10"/>
        <v>100072.84000000007</v>
      </c>
      <c r="D53" s="34">
        <f t="shared" si="0"/>
        <v>439.49</v>
      </c>
      <c r="E53" s="34">
        <f t="shared" si="11"/>
        <v>3795.96</v>
      </c>
      <c r="F53" s="34">
        <f t="shared" si="6"/>
        <v>4235.45</v>
      </c>
      <c r="G53" s="34">
        <f t="shared" si="1"/>
        <v>96276.880000000063</v>
      </c>
      <c r="I53" s="208">
        <f t="shared" si="12"/>
        <v>43132</v>
      </c>
      <c r="J53" s="179">
        <v>36</v>
      </c>
      <c r="K53" s="182">
        <f t="shared" si="13"/>
        <v>52584.22</v>
      </c>
      <c r="L53" s="209">
        <f t="shared" si="2"/>
        <v>230.93</v>
      </c>
      <c r="M53" s="209">
        <f t="shared" si="14"/>
        <v>1994.6200000000001</v>
      </c>
      <c r="N53" s="209">
        <f t="shared" si="7"/>
        <v>2225.5500000000002</v>
      </c>
      <c r="O53" s="209">
        <f t="shared" si="3"/>
        <v>50589.599999999999</v>
      </c>
      <c r="Q53" s="208">
        <f t="shared" si="15"/>
        <v>43132</v>
      </c>
      <c r="R53" s="179">
        <v>36</v>
      </c>
      <c r="S53" s="182">
        <f t="shared" si="16"/>
        <v>47488.639999999978</v>
      </c>
      <c r="T53" s="209">
        <f t="shared" si="4"/>
        <v>208.55</v>
      </c>
      <c r="U53" s="209">
        <f t="shared" si="17"/>
        <v>1801.3500000000001</v>
      </c>
      <c r="V53" s="209">
        <f t="shared" si="8"/>
        <v>2009.9</v>
      </c>
      <c r="W53" s="209">
        <f t="shared" si="5"/>
        <v>45687.289999999979</v>
      </c>
    </row>
    <row r="54" spans="1:23" x14ac:dyDescent="0.25">
      <c r="A54" s="32">
        <f t="shared" si="9"/>
        <v>43160</v>
      </c>
      <c r="B54" s="33">
        <v>37</v>
      </c>
      <c r="C54" s="10">
        <f t="shared" si="10"/>
        <v>96276.880000000063</v>
      </c>
      <c r="D54" s="34">
        <f t="shared" si="0"/>
        <v>422.82</v>
      </c>
      <c r="E54" s="34">
        <f t="shared" si="11"/>
        <v>3812.6299999999997</v>
      </c>
      <c r="F54" s="34">
        <f t="shared" si="6"/>
        <v>4235.45</v>
      </c>
      <c r="G54" s="34">
        <f t="shared" si="1"/>
        <v>92464.250000000058</v>
      </c>
      <c r="I54" s="208">
        <f t="shared" si="12"/>
        <v>43160</v>
      </c>
      <c r="J54" s="179">
        <v>37</v>
      </c>
      <c r="K54" s="182">
        <f t="shared" si="13"/>
        <v>50589.599999999999</v>
      </c>
      <c r="L54" s="209">
        <f t="shared" si="2"/>
        <v>222.17</v>
      </c>
      <c r="M54" s="209">
        <f t="shared" si="14"/>
        <v>2003.38</v>
      </c>
      <c r="N54" s="209">
        <f t="shared" si="7"/>
        <v>2225.5500000000002</v>
      </c>
      <c r="O54" s="209">
        <f t="shared" si="3"/>
        <v>48586.22</v>
      </c>
      <c r="Q54" s="208">
        <f t="shared" si="15"/>
        <v>43160</v>
      </c>
      <c r="R54" s="179">
        <v>37</v>
      </c>
      <c r="S54" s="182">
        <f t="shared" si="16"/>
        <v>45687.289999999979</v>
      </c>
      <c r="T54" s="209">
        <f t="shared" si="4"/>
        <v>200.64</v>
      </c>
      <c r="U54" s="209">
        <f t="shared" si="17"/>
        <v>1809.2600000000002</v>
      </c>
      <c r="V54" s="209">
        <f t="shared" si="8"/>
        <v>2009.9</v>
      </c>
      <c r="W54" s="209">
        <f t="shared" si="5"/>
        <v>43878.029999999977</v>
      </c>
    </row>
    <row r="55" spans="1:23" x14ac:dyDescent="0.25">
      <c r="A55" s="211">
        <f t="shared" si="9"/>
        <v>43191</v>
      </c>
      <c r="B55" s="6">
        <v>38</v>
      </c>
      <c r="C55" s="212">
        <f t="shared" si="10"/>
        <v>92464.250000000058</v>
      </c>
      <c r="D55" s="213">
        <f t="shared" si="0"/>
        <v>406.07</v>
      </c>
      <c r="E55" s="213">
        <f t="shared" si="11"/>
        <v>3829.3799999999997</v>
      </c>
      <c r="F55" s="213">
        <f t="shared" si="6"/>
        <v>4235.45</v>
      </c>
      <c r="G55" s="213">
        <f t="shared" si="1"/>
        <v>88634.870000000054</v>
      </c>
      <c r="I55" s="208">
        <f t="shared" si="12"/>
        <v>43191</v>
      </c>
      <c r="J55" s="179">
        <v>38</v>
      </c>
      <c r="K55" s="182">
        <f t="shared" si="13"/>
        <v>48586.22</v>
      </c>
      <c r="L55" s="209">
        <f t="shared" si="2"/>
        <v>213.37</v>
      </c>
      <c r="M55" s="209">
        <f t="shared" si="14"/>
        <v>2012.1800000000003</v>
      </c>
      <c r="N55" s="209">
        <f t="shared" si="7"/>
        <v>2225.5500000000002</v>
      </c>
      <c r="O55" s="209">
        <f t="shared" si="3"/>
        <v>46574.04</v>
      </c>
      <c r="Q55" s="208">
        <f t="shared" si="15"/>
        <v>43191</v>
      </c>
      <c r="R55" s="179">
        <v>38</v>
      </c>
      <c r="S55" s="182">
        <f t="shared" si="16"/>
        <v>43878.029999999977</v>
      </c>
      <c r="T55" s="209">
        <f t="shared" si="4"/>
        <v>192.7</v>
      </c>
      <c r="U55" s="209">
        <f t="shared" si="17"/>
        <v>1817.2</v>
      </c>
      <c r="V55" s="209">
        <f t="shared" si="8"/>
        <v>2009.9</v>
      </c>
      <c r="W55" s="209">
        <f t="shared" si="5"/>
        <v>42060.82999999998</v>
      </c>
    </row>
    <row r="56" spans="1:23" x14ac:dyDescent="0.25">
      <c r="A56" s="211">
        <f t="shared" si="9"/>
        <v>43221</v>
      </c>
      <c r="B56" s="6">
        <v>39</v>
      </c>
      <c r="C56" s="212">
        <f t="shared" si="10"/>
        <v>88634.870000000054</v>
      </c>
      <c r="D56" s="213">
        <f t="shared" si="0"/>
        <v>389.25</v>
      </c>
      <c r="E56" s="213">
        <f t="shared" si="11"/>
        <v>3846.2</v>
      </c>
      <c r="F56" s="213">
        <f t="shared" si="6"/>
        <v>4235.45</v>
      </c>
      <c r="G56" s="213">
        <f t="shared" si="1"/>
        <v>84788.670000000056</v>
      </c>
      <c r="I56" s="208">
        <f t="shared" si="12"/>
        <v>43221</v>
      </c>
      <c r="J56" s="179">
        <v>39</v>
      </c>
      <c r="K56" s="182">
        <f t="shared" si="13"/>
        <v>46574.04</v>
      </c>
      <c r="L56" s="209">
        <f t="shared" si="2"/>
        <v>204.54</v>
      </c>
      <c r="M56" s="209">
        <f t="shared" si="14"/>
        <v>2021.0100000000002</v>
      </c>
      <c r="N56" s="209">
        <f t="shared" si="7"/>
        <v>2225.5500000000002</v>
      </c>
      <c r="O56" s="209">
        <f t="shared" si="3"/>
        <v>44553.03</v>
      </c>
      <c r="Q56" s="208">
        <f t="shared" si="15"/>
        <v>43221</v>
      </c>
      <c r="R56" s="179">
        <v>39</v>
      </c>
      <c r="S56" s="182">
        <f t="shared" si="16"/>
        <v>42060.82999999998</v>
      </c>
      <c r="T56" s="209">
        <f t="shared" si="4"/>
        <v>184.72</v>
      </c>
      <c r="U56" s="209">
        <f t="shared" si="17"/>
        <v>1825.18</v>
      </c>
      <c r="V56" s="209">
        <f t="shared" si="8"/>
        <v>2009.9</v>
      </c>
      <c r="W56" s="209">
        <f t="shared" si="5"/>
        <v>40235.64999999998</v>
      </c>
    </row>
    <row r="57" spans="1:23" x14ac:dyDescent="0.25">
      <c r="A57" s="208">
        <f t="shared" si="9"/>
        <v>43252</v>
      </c>
      <c r="B57" s="179">
        <v>40</v>
      </c>
      <c r="C57" s="182">
        <f t="shared" si="10"/>
        <v>84788.670000000056</v>
      </c>
      <c r="D57" s="209">
        <f t="shared" si="0"/>
        <v>372.36</v>
      </c>
      <c r="E57" s="209">
        <f t="shared" si="11"/>
        <v>3863.0899999999997</v>
      </c>
      <c r="F57" s="209">
        <f t="shared" si="6"/>
        <v>4235.45</v>
      </c>
      <c r="G57" s="209">
        <f t="shared" si="1"/>
        <v>80925.58000000006</v>
      </c>
      <c r="I57" s="211">
        <f t="shared" si="12"/>
        <v>43252</v>
      </c>
      <c r="J57" s="6">
        <v>40</v>
      </c>
      <c r="K57" s="212">
        <f t="shared" si="13"/>
        <v>44553.03</v>
      </c>
      <c r="L57" s="213">
        <f t="shared" si="2"/>
        <v>195.66</v>
      </c>
      <c r="M57" s="213">
        <f t="shared" si="14"/>
        <v>2029.89</v>
      </c>
      <c r="N57" s="213">
        <f t="shared" si="7"/>
        <v>2225.5500000000002</v>
      </c>
      <c r="O57" s="213">
        <f t="shared" si="3"/>
        <v>42523.14</v>
      </c>
      <c r="Q57" s="208">
        <f t="shared" si="15"/>
        <v>43252</v>
      </c>
      <c r="R57" s="179">
        <v>40</v>
      </c>
      <c r="S57" s="182">
        <f t="shared" si="16"/>
        <v>40235.64999999998</v>
      </c>
      <c r="T57" s="209">
        <f t="shared" si="4"/>
        <v>176.7</v>
      </c>
      <c r="U57" s="209">
        <f t="shared" si="17"/>
        <v>1833.2</v>
      </c>
      <c r="V57" s="209">
        <f t="shared" si="8"/>
        <v>2009.9</v>
      </c>
      <c r="W57" s="209">
        <f t="shared" si="5"/>
        <v>38402.449999999983</v>
      </c>
    </row>
    <row r="58" spans="1:23" x14ac:dyDescent="0.25">
      <c r="A58" s="208">
        <f t="shared" si="9"/>
        <v>43282</v>
      </c>
      <c r="B58" s="179">
        <v>41</v>
      </c>
      <c r="C58" s="182">
        <f t="shared" si="10"/>
        <v>80925.58000000006</v>
      </c>
      <c r="D58" s="209">
        <f t="shared" si="0"/>
        <v>355.4</v>
      </c>
      <c r="E58" s="209">
        <f t="shared" si="11"/>
        <v>3880.0499999999997</v>
      </c>
      <c r="F58" s="209">
        <f t="shared" si="6"/>
        <v>4235.45</v>
      </c>
      <c r="G58" s="209">
        <f t="shared" si="1"/>
        <v>77045.530000000057</v>
      </c>
      <c r="I58" s="211">
        <f t="shared" si="12"/>
        <v>43282</v>
      </c>
      <c r="J58" s="6">
        <v>41</v>
      </c>
      <c r="K58" s="212">
        <f t="shared" si="13"/>
        <v>42523.14</v>
      </c>
      <c r="L58" s="213">
        <f t="shared" si="2"/>
        <v>186.75</v>
      </c>
      <c r="M58" s="213">
        <f t="shared" si="14"/>
        <v>2038.8000000000002</v>
      </c>
      <c r="N58" s="213">
        <f t="shared" si="7"/>
        <v>2225.5500000000002</v>
      </c>
      <c r="O58" s="213">
        <f t="shared" si="3"/>
        <v>40484.339999999997</v>
      </c>
      <c r="Q58" s="208">
        <f t="shared" si="15"/>
        <v>43282</v>
      </c>
      <c r="R58" s="179">
        <v>41</v>
      </c>
      <c r="S58" s="182">
        <f t="shared" si="16"/>
        <v>38402.449999999983</v>
      </c>
      <c r="T58" s="209">
        <f t="shared" si="4"/>
        <v>168.65</v>
      </c>
      <c r="U58" s="209">
        <f t="shared" si="17"/>
        <v>1841.25</v>
      </c>
      <c r="V58" s="209">
        <f t="shared" si="8"/>
        <v>2009.9</v>
      </c>
      <c r="W58" s="209">
        <f t="shared" si="5"/>
        <v>36561.199999999983</v>
      </c>
    </row>
    <row r="59" spans="1:23" x14ac:dyDescent="0.25">
      <c r="A59" s="208">
        <f t="shared" si="9"/>
        <v>43313</v>
      </c>
      <c r="B59" s="179">
        <v>42</v>
      </c>
      <c r="C59" s="182">
        <f t="shared" si="10"/>
        <v>77045.530000000057</v>
      </c>
      <c r="D59" s="209">
        <f t="shared" si="0"/>
        <v>338.36</v>
      </c>
      <c r="E59" s="209">
        <f t="shared" si="11"/>
        <v>3897.0899999999997</v>
      </c>
      <c r="F59" s="209">
        <f t="shared" si="6"/>
        <v>4235.45</v>
      </c>
      <c r="G59" s="209">
        <f t="shared" si="1"/>
        <v>73148.440000000061</v>
      </c>
      <c r="I59" s="211">
        <f t="shared" si="12"/>
        <v>43313</v>
      </c>
      <c r="J59" s="6">
        <v>42</v>
      </c>
      <c r="K59" s="212">
        <f t="shared" si="13"/>
        <v>40484.339999999997</v>
      </c>
      <c r="L59" s="213">
        <f t="shared" si="2"/>
        <v>177.79</v>
      </c>
      <c r="M59" s="213">
        <f t="shared" si="14"/>
        <v>2047.7600000000002</v>
      </c>
      <c r="N59" s="213">
        <f t="shared" si="7"/>
        <v>2225.5500000000002</v>
      </c>
      <c r="O59" s="213">
        <f t="shared" si="3"/>
        <v>38436.579999999994</v>
      </c>
      <c r="Q59" s="208">
        <f t="shared" si="15"/>
        <v>43313</v>
      </c>
      <c r="R59" s="179">
        <v>42</v>
      </c>
      <c r="S59" s="182">
        <f t="shared" si="16"/>
        <v>36561.199999999983</v>
      </c>
      <c r="T59" s="209">
        <f t="shared" si="4"/>
        <v>160.56</v>
      </c>
      <c r="U59" s="209">
        <f t="shared" si="17"/>
        <v>1849.3400000000001</v>
      </c>
      <c r="V59" s="209">
        <f t="shared" si="8"/>
        <v>2009.9</v>
      </c>
      <c r="W59" s="209">
        <f t="shared" si="5"/>
        <v>34711.859999999986</v>
      </c>
    </row>
    <row r="60" spans="1:23" x14ac:dyDescent="0.25">
      <c r="A60" s="208">
        <f t="shared" si="9"/>
        <v>43344</v>
      </c>
      <c r="B60" s="179">
        <v>43</v>
      </c>
      <c r="C60" s="182">
        <f t="shared" si="10"/>
        <v>73148.440000000061</v>
      </c>
      <c r="D60" s="209">
        <f t="shared" si="0"/>
        <v>321.24</v>
      </c>
      <c r="E60" s="209">
        <f t="shared" si="11"/>
        <v>3914.21</v>
      </c>
      <c r="F60" s="209">
        <f t="shared" si="6"/>
        <v>4235.45</v>
      </c>
      <c r="G60" s="209">
        <f t="shared" si="1"/>
        <v>69234.230000000054</v>
      </c>
      <c r="I60" s="211">
        <f t="shared" si="12"/>
        <v>43344</v>
      </c>
      <c r="J60" s="6">
        <v>43</v>
      </c>
      <c r="K60" s="212">
        <f t="shared" si="13"/>
        <v>38436.579999999994</v>
      </c>
      <c r="L60" s="213">
        <f t="shared" si="2"/>
        <v>168.8</v>
      </c>
      <c r="M60" s="213">
        <f t="shared" si="14"/>
        <v>2056.75</v>
      </c>
      <c r="N60" s="213">
        <f t="shared" si="7"/>
        <v>2225.5500000000002</v>
      </c>
      <c r="O60" s="213">
        <f t="shared" si="3"/>
        <v>36379.829999999994</v>
      </c>
      <c r="Q60" s="208">
        <f t="shared" si="15"/>
        <v>43344</v>
      </c>
      <c r="R60" s="179">
        <v>43</v>
      </c>
      <c r="S60" s="182">
        <f t="shared" si="16"/>
        <v>34711.859999999986</v>
      </c>
      <c r="T60" s="209">
        <f t="shared" si="4"/>
        <v>152.44</v>
      </c>
      <c r="U60" s="209">
        <f t="shared" si="17"/>
        <v>1857.46</v>
      </c>
      <c r="V60" s="209">
        <f t="shared" si="8"/>
        <v>2009.9</v>
      </c>
      <c r="W60" s="209">
        <f t="shared" si="5"/>
        <v>32854.399999999987</v>
      </c>
    </row>
    <row r="61" spans="1:23" x14ac:dyDescent="0.25">
      <c r="A61" s="208">
        <f t="shared" si="9"/>
        <v>43374</v>
      </c>
      <c r="B61" s="179">
        <v>44</v>
      </c>
      <c r="C61" s="182">
        <f t="shared" si="10"/>
        <v>69234.230000000054</v>
      </c>
      <c r="D61" s="209">
        <f t="shared" si="0"/>
        <v>304.05</v>
      </c>
      <c r="E61" s="209">
        <f t="shared" si="11"/>
        <v>3931.3999999999996</v>
      </c>
      <c r="F61" s="209">
        <f t="shared" si="6"/>
        <v>4235.45</v>
      </c>
      <c r="G61" s="209">
        <f t="shared" si="1"/>
        <v>65302.830000000053</v>
      </c>
      <c r="I61" s="211">
        <f t="shared" si="12"/>
        <v>43374</v>
      </c>
      <c r="J61" s="6">
        <v>44</v>
      </c>
      <c r="K61" s="212">
        <f t="shared" si="13"/>
        <v>36379.829999999994</v>
      </c>
      <c r="L61" s="213">
        <f t="shared" si="2"/>
        <v>159.77000000000001</v>
      </c>
      <c r="M61" s="213">
        <f t="shared" si="14"/>
        <v>2065.7800000000002</v>
      </c>
      <c r="N61" s="213">
        <f t="shared" si="7"/>
        <v>2225.5500000000002</v>
      </c>
      <c r="O61" s="213">
        <f t="shared" si="3"/>
        <v>34314.049999999996</v>
      </c>
      <c r="Q61" s="208">
        <f t="shared" si="15"/>
        <v>43374</v>
      </c>
      <c r="R61" s="179">
        <v>44</v>
      </c>
      <c r="S61" s="182">
        <f t="shared" si="16"/>
        <v>32854.399999999987</v>
      </c>
      <c r="T61" s="209">
        <f t="shared" si="4"/>
        <v>144.29</v>
      </c>
      <c r="U61" s="209">
        <f t="shared" si="17"/>
        <v>1865.6100000000001</v>
      </c>
      <c r="V61" s="209">
        <f t="shared" si="8"/>
        <v>2009.9</v>
      </c>
      <c r="W61" s="209">
        <f t="shared" si="5"/>
        <v>30988.789999999986</v>
      </c>
    </row>
    <row r="62" spans="1:23" x14ac:dyDescent="0.25">
      <c r="A62" s="208">
        <f t="shared" si="9"/>
        <v>43405</v>
      </c>
      <c r="B62" s="179">
        <v>45</v>
      </c>
      <c r="C62" s="182">
        <f t="shared" si="10"/>
        <v>65302.830000000053</v>
      </c>
      <c r="D62" s="209">
        <f t="shared" si="0"/>
        <v>286.79000000000002</v>
      </c>
      <c r="E62" s="209">
        <f t="shared" si="11"/>
        <v>3948.66</v>
      </c>
      <c r="F62" s="209">
        <f t="shared" si="6"/>
        <v>4235.45</v>
      </c>
      <c r="G62" s="209">
        <f t="shared" si="1"/>
        <v>61354.170000000056</v>
      </c>
      <c r="I62" s="211">
        <f t="shared" si="12"/>
        <v>43405</v>
      </c>
      <c r="J62" s="6">
        <v>45</v>
      </c>
      <c r="K62" s="212">
        <f t="shared" si="13"/>
        <v>34314.049999999996</v>
      </c>
      <c r="L62" s="213">
        <f t="shared" si="2"/>
        <v>150.69999999999999</v>
      </c>
      <c r="M62" s="213">
        <f t="shared" si="14"/>
        <v>2074.8500000000004</v>
      </c>
      <c r="N62" s="213">
        <f t="shared" si="7"/>
        <v>2225.5500000000002</v>
      </c>
      <c r="O62" s="213">
        <f t="shared" si="3"/>
        <v>32239.199999999997</v>
      </c>
      <c r="Q62" s="208">
        <f t="shared" si="15"/>
        <v>43405</v>
      </c>
      <c r="R62" s="179">
        <v>45</v>
      </c>
      <c r="S62" s="182">
        <f t="shared" si="16"/>
        <v>30988.789999999986</v>
      </c>
      <c r="T62" s="209">
        <f t="shared" si="4"/>
        <v>136.09</v>
      </c>
      <c r="U62" s="209">
        <f t="shared" si="17"/>
        <v>1873.8100000000002</v>
      </c>
      <c r="V62" s="209">
        <f t="shared" si="8"/>
        <v>2009.9</v>
      </c>
      <c r="W62" s="209">
        <f t="shared" si="5"/>
        <v>29114.979999999985</v>
      </c>
    </row>
    <row r="63" spans="1:23" x14ac:dyDescent="0.25">
      <c r="A63" s="208">
        <f t="shared" si="9"/>
        <v>43435</v>
      </c>
      <c r="B63" s="179">
        <v>46</v>
      </c>
      <c r="C63" s="182">
        <f t="shared" si="10"/>
        <v>61354.170000000056</v>
      </c>
      <c r="D63" s="209">
        <f t="shared" si="0"/>
        <v>269.45</v>
      </c>
      <c r="E63" s="209">
        <f t="shared" si="11"/>
        <v>3966</v>
      </c>
      <c r="F63" s="209">
        <f t="shared" si="6"/>
        <v>4235.45</v>
      </c>
      <c r="G63" s="209">
        <f t="shared" si="1"/>
        <v>57388.170000000056</v>
      </c>
      <c r="I63" s="211">
        <f t="shared" si="12"/>
        <v>43435</v>
      </c>
      <c r="J63" s="6">
        <v>46</v>
      </c>
      <c r="K63" s="212">
        <f t="shared" si="13"/>
        <v>32239.199999999997</v>
      </c>
      <c r="L63" s="213">
        <f t="shared" si="2"/>
        <v>141.58000000000001</v>
      </c>
      <c r="M63" s="213">
        <f t="shared" si="14"/>
        <v>2083.9700000000003</v>
      </c>
      <c r="N63" s="213">
        <f t="shared" si="7"/>
        <v>2225.5500000000002</v>
      </c>
      <c r="O63" s="213">
        <f t="shared" si="3"/>
        <v>30155.229999999996</v>
      </c>
      <c r="Q63" s="208">
        <f t="shared" si="15"/>
        <v>43435</v>
      </c>
      <c r="R63" s="179">
        <v>46</v>
      </c>
      <c r="S63" s="182">
        <f t="shared" si="16"/>
        <v>29114.979999999985</v>
      </c>
      <c r="T63" s="209">
        <f t="shared" si="4"/>
        <v>127.86</v>
      </c>
      <c r="U63" s="209">
        <f t="shared" si="17"/>
        <v>1882.0400000000002</v>
      </c>
      <c r="V63" s="209">
        <f t="shared" si="8"/>
        <v>2009.9</v>
      </c>
      <c r="W63" s="209">
        <f t="shared" si="5"/>
        <v>27232.939999999984</v>
      </c>
    </row>
    <row r="64" spans="1:23" x14ac:dyDescent="0.25">
      <c r="A64" s="208">
        <f t="shared" si="9"/>
        <v>43466</v>
      </c>
      <c r="B64" s="179">
        <v>47</v>
      </c>
      <c r="C64" s="182">
        <f t="shared" si="10"/>
        <v>57388.170000000056</v>
      </c>
      <c r="D64" s="209">
        <f t="shared" si="0"/>
        <v>252.03</v>
      </c>
      <c r="E64" s="209">
        <f t="shared" si="11"/>
        <v>3983.4199999999996</v>
      </c>
      <c r="F64" s="209">
        <f t="shared" si="6"/>
        <v>4235.45</v>
      </c>
      <c r="G64" s="209">
        <f t="shared" si="1"/>
        <v>53404.750000000058</v>
      </c>
      <c r="I64" s="211">
        <f t="shared" si="12"/>
        <v>43466</v>
      </c>
      <c r="J64" s="6">
        <v>47</v>
      </c>
      <c r="K64" s="212">
        <f t="shared" si="13"/>
        <v>30155.229999999996</v>
      </c>
      <c r="L64" s="213">
        <f t="shared" si="2"/>
        <v>132.43</v>
      </c>
      <c r="M64" s="213">
        <f t="shared" si="14"/>
        <v>2093.1200000000003</v>
      </c>
      <c r="N64" s="213">
        <f t="shared" si="7"/>
        <v>2225.5500000000002</v>
      </c>
      <c r="O64" s="213">
        <f t="shared" si="3"/>
        <v>28062.109999999997</v>
      </c>
      <c r="Q64" s="208">
        <f t="shared" si="15"/>
        <v>43466</v>
      </c>
      <c r="R64" s="179">
        <v>47</v>
      </c>
      <c r="S64" s="182">
        <f t="shared" si="16"/>
        <v>27232.939999999984</v>
      </c>
      <c r="T64" s="209">
        <f t="shared" si="4"/>
        <v>119.6</v>
      </c>
      <c r="U64" s="209">
        <f t="shared" si="17"/>
        <v>1890.3000000000002</v>
      </c>
      <c r="V64" s="209">
        <f t="shared" si="8"/>
        <v>2009.9</v>
      </c>
      <c r="W64" s="209">
        <f t="shared" si="5"/>
        <v>25342.639999999985</v>
      </c>
    </row>
    <row r="65" spans="1:23" x14ac:dyDescent="0.25">
      <c r="A65" s="208">
        <f t="shared" si="9"/>
        <v>43497</v>
      </c>
      <c r="B65" s="179">
        <v>48</v>
      </c>
      <c r="C65" s="182">
        <f t="shared" si="10"/>
        <v>53404.750000000058</v>
      </c>
      <c r="D65" s="209">
        <f t="shared" si="0"/>
        <v>234.54</v>
      </c>
      <c r="E65" s="209">
        <f t="shared" si="11"/>
        <v>4000.91</v>
      </c>
      <c r="F65" s="209">
        <f t="shared" si="6"/>
        <v>4235.45</v>
      </c>
      <c r="G65" s="209">
        <f t="shared" si="1"/>
        <v>49403.840000000055</v>
      </c>
      <c r="I65" s="211">
        <f t="shared" si="12"/>
        <v>43497</v>
      </c>
      <c r="J65" s="6">
        <v>48</v>
      </c>
      <c r="K65" s="212">
        <f t="shared" si="13"/>
        <v>28062.109999999997</v>
      </c>
      <c r="L65" s="213">
        <f t="shared" si="2"/>
        <v>123.24</v>
      </c>
      <c r="M65" s="213">
        <f t="shared" si="14"/>
        <v>2102.3100000000004</v>
      </c>
      <c r="N65" s="213">
        <f t="shared" si="7"/>
        <v>2225.5500000000002</v>
      </c>
      <c r="O65" s="213">
        <f t="shared" si="3"/>
        <v>25959.799999999996</v>
      </c>
      <c r="Q65" s="208">
        <f t="shared" si="15"/>
        <v>43497</v>
      </c>
      <c r="R65" s="179">
        <v>48</v>
      </c>
      <c r="S65" s="182">
        <f t="shared" si="16"/>
        <v>25342.639999999985</v>
      </c>
      <c r="T65" s="209">
        <f t="shared" si="4"/>
        <v>111.3</v>
      </c>
      <c r="U65" s="209">
        <f t="shared" si="17"/>
        <v>1898.6000000000001</v>
      </c>
      <c r="V65" s="209">
        <f t="shared" si="8"/>
        <v>2009.9</v>
      </c>
      <c r="W65" s="209">
        <f t="shared" si="5"/>
        <v>23444.039999999986</v>
      </c>
    </row>
    <row r="66" spans="1:23" x14ac:dyDescent="0.25">
      <c r="A66" s="208">
        <f t="shared" si="9"/>
        <v>43525</v>
      </c>
      <c r="B66" s="179">
        <v>49</v>
      </c>
      <c r="C66" s="182">
        <f t="shared" si="10"/>
        <v>49403.840000000055</v>
      </c>
      <c r="D66" s="209">
        <f t="shared" si="0"/>
        <v>216.97</v>
      </c>
      <c r="E66" s="209">
        <f t="shared" si="11"/>
        <v>4018.48</v>
      </c>
      <c r="F66" s="209">
        <f t="shared" si="6"/>
        <v>4235.45</v>
      </c>
      <c r="G66" s="209">
        <f t="shared" si="1"/>
        <v>45385.360000000052</v>
      </c>
      <c r="I66" s="211">
        <f t="shared" si="12"/>
        <v>43525</v>
      </c>
      <c r="J66" s="6">
        <v>49</v>
      </c>
      <c r="K66" s="212">
        <f t="shared" si="13"/>
        <v>25959.799999999996</v>
      </c>
      <c r="L66" s="213">
        <f t="shared" si="2"/>
        <v>114.01</v>
      </c>
      <c r="M66" s="213">
        <f t="shared" si="14"/>
        <v>2111.54</v>
      </c>
      <c r="N66" s="213">
        <f t="shared" si="7"/>
        <v>2225.5500000000002</v>
      </c>
      <c r="O66" s="213">
        <f t="shared" si="3"/>
        <v>23848.259999999995</v>
      </c>
      <c r="Q66" s="208">
        <f t="shared" si="15"/>
        <v>43525</v>
      </c>
      <c r="R66" s="179">
        <v>49</v>
      </c>
      <c r="S66" s="182">
        <f t="shared" si="16"/>
        <v>23444.039999999986</v>
      </c>
      <c r="T66" s="209">
        <f t="shared" si="4"/>
        <v>102.96</v>
      </c>
      <c r="U66" s="209">
        <f t="shared" si="17"/>
        <v>1906.94</v>
      </c>
      <c r="V66" s="209">
        <f t="shared" si="8"/>
        <v>2009.9</v>
      </c>
      <c r="W66" s="209">
        <f t="shared" si="5"/>
        <v>21537.099999999988</v>
      </c>
    </row>
    <row r="67" spans="1:23" x14ac:dyDescent="0.25">
      <c r="A67" s="208">
        <f t="shared" si="9"/>
        <v>43556</v>
      </c>
      <c r="B67" s="179">
        <v>50</v>
      </c>
      <c r="C67" s="182">
        <f t="shared" si="10"/>
        <v>45385.360000000052</v>
      </c>
      <c r="D67" s="209">
        <f t="shared" si="0"/>
        <v>199.32</v>
      </c>
      <c r="E67" s="209">
        <f t="shared" si="11"/>
        <v>4036.1299999999997</v>
      </c>
      <c r="F67" s="209">
        <f t="shared" si="6"/>
        <v>4235.45</v>
      </c>
      <c r="G67" s="209">
        <f t="shared" si="1"/>
        <v>41349.230000000054</v>
      </c>
      <c r="I67" s="211">
        <f t="shared" si="12"/>
        <v>43556</v>
      </c>
      <c r="J67" s="6">
        <v>50</v>
      </c>
      <c r="K67" s="212">
        <f t="shared" si="13"/>
        <v>23848.259999999995</v>
      </c>
      <c r="L67" s="213">
        <f t="shared" si="2"/>
        <v>104.73</v>
      </c>
      <c r="M67" s="213">
        <f t="shared" si="14"/>
        <v>2120.8200000000002</v>
      </c>
      <c r="N67" s="213">
        <f t="shared" si="7"/>
        <v>2225.5500000000002</v>
      </c>
      <c r="O67" s="213">
        <f t="shared" si="3"/>
        <v>21727.439999999995</v>
      </c>
      <c r="Q67" s="208">
        <f t="shared" si="15"/>
        <v>43556</v>
      </c>
      <c r="R67" s="179">
        <v>50</v>
      </c>
      <c r="S67" s="182">
        <f t="shared" si="16"/>
        <v>21537.099999999988</v>
      </c>
      <c r="T67" s="209">
        <f t="shared" si="4"/>
        <v>94.58</v>
      </c>
      <c r="U67" s="209">
        <f t="shared" si="17"/>
        <v>1915.3200000000002</v>
      </c>
      <c r="V67" s="209">
        <f t="shared" si="8"/>
        <v>2009.9</v>
      </c>
      <c r="W67" s="209">
        <f t="shared" si="5"/>
        <v>19621.779999999988</v>
      </c>
    </row>
    <row r="68" spans="1:23" x14ac:dyDescent="0.25">
      <c r="A68" s="208">
        <f t="shared" si="9"/>
        <v>43586</v>
      </c>
      <c r="B68" s="179">
        <v>51</v>
      </c>
      <c r="C68" s="182">
        <f t="shared" si="10"/>
        <v>41349.230000000054</v>
      </c>
      <c r="D68" s="209">
        <f t="shared" si="0"/>
        <v>181.59</v>
      </c>
      <c r="E68" s="209">
        <f t="shared" si="11"/>
        <v>4053.8599999999997</v>
      </c>
      <c r="F68" s="209">
        <f t="shared" si="6"/>
        <v>4235.45</v>
      </c>
      <c r="G68" s="209">
        <f t="shared" si="1"/>
        <v>37295.370000000054</v>
      </c>
      <c r="I68" s="211">
        <f t="shared" si="12"/>
        <v>43586</v>
      </c>
      <c r="J68" s="6">
        <v>51</v>
      </c>
      <c r="K68" s="212">
        <f t="shared" si="13"/>
        <v>21727.439999999995</v>
      </c>
      <c r="L68" s="213">
        <f t="shared" si="2"/>
        <v>95.42</v>
      </c>
      <c r="M68" s="213">
        <f t="shared" si="14"/>
        <v>2130.13</v>
      </c>
      <c r="N68" s="213">
        <f t="shared" si="7"/>
        <v>2225.5500000000002</v>
      </c>
      <c r="O68" s="213">
        <f t="shared" si="3"/>
        <v>19597.309999999994</v>
      </c>
      <c r="Q68" s="208">
        <f t="shared" si="15"/>
        <v>43586</v>
      </c>
      <c r="R68" s="179">
        <v>51</v>
      </c>
      <c r="S68" s="182">
        <f t="shared" si="16"/>
        <v>19621.779999999988</v>
      </c>
      <c r="T68" s="209">
        <f t="shared" si="4"/>
        <v>86.17</v>
      </c>
      <c r="U68" s="209">
        <f t="shared" si="17"/>
        <v>1923.73</v>
      </c>
      <c r="V68" s="209">
        <f t="shared" si="8"/>
        <v>2009.9</v>
      </c>
      <c r="W68" s="209">
        <f t="shared" si="5"/>
        <v>17698.049999999988</v>
      </c>
    </row>
    <row r="69" spans="1:23" x14ac:dyDescent="0.25">
      <c r="A69" s="208">
        <f t="shared" si="9"/>
        <v>43617</v>
      </c>
      <c r="B69" s="179">
        <v>52</v>
      </c>
      <c r="C69" s="182">
        <f t="shared" si="10"/>
        <v>37295.370000000054</v>
      </c>
      <c r="D69" s="209">
        <f t="shared" si="0"/>
        <v>163.79</v>
      </c>
      <c r="E69" s="209">
        <f t="shared" si="11"/>
        <v>4071.66</v>
      </c>
      <c r="F69" s="209">
        <f t="shared" si="6"/>
        <v>4235.45</v>
      </c>
      <c r="G69" s="209">
        <f t="shared" si="1"/>
        <v>33223.71000000005</v>
      </c>
      <c r="I69" s="211">
        <f t="shared" si="12"/>
        <v>43617</v>
      </c>
      <c r="J69" s="6">
        <v>52</v>
      </c>
      <c r="K69" s="212">
        <f t="shared" si="13"/>
        <v>19597.309999999994</v>
      </c>
      <c r="L69" s="213">
        <f t="shared" si="2"/>
        <v>86.06</v>
      </c>
      <c r="M69" s="213">
        <f t="shared" si="14"/>
        <v>2139.4900000000002</v>
      </c>
      <c r="N69" s="213">
        <f t="shared" si="7"/>
        <v>2225.5500000000002</v>
      </c>
      <c r="O69" s="213">
        <f t="shared" si="3"/>
        <v>17457.819999999992</v>
      </c>
      <c r="Q69" s="208">
        <f t="shared" si="15"/>
        <v>43617</v>
      </c>
      <c r="R69" s="179">
        <v>52</v>
      </c>
      <c r="S69" s="182">
        <f t="shared" si="16"/>
        <v>17698.049999999988</v>
      </c>
      <c r="T69" s="209">
        <f t="shared" si="4"/>
        <v>77.72</v>
      </c>
      <c r="U69" s="209">
        <f t="shared" si="17"/>
        <v>1932.18</v>
      </c>
      <c r="V69" s="209">
        <f t="shared" si="8"/>
        <v>2009.9</v>
      </c>
      <c r="W69" s="209">
        <f t="shared" si="5"/>
        <v>15765.869999999988</v>
      </c>
    </row>
    <row r="70" spans="1:23" x14ac:dyDescent="0.25">
      <c r="A70" s="208">
        <f t="shared" si="9"/>
        <v>43647</v>
      </c>
      <c r="B70" s="179">
        <v>53</v>
      </c>
      <c r="C70" s="182">
        <f t="shared" si="10"/>
        <v>33223.71000000005</v>
      </c>
      <c r="D70" s="209">
        <f t="shared" si="0"/>
        <v>145.91</v>
      </c>
      <c r="E70" s="209">
        <f t="shared" si="11"/>
        <v>4089.54</v>
      </c>
      <c r="F70" s="209">
        <f t="shared" si="6"/>
        <v>4235.45</v>
      </c>
      <c r="G70" s="209">
        <f t="shared" si="1"/>
        <v>29134.170000000049</v>
      </c>
      <c r="I70" s="211">
        <f t="shared" si="12"/>
        <v>43647</v>
      </c>
      <c r="J70" s="6">
        <v>53</v>
      </c>
      <c r="K70" s="212">
        <f t="shared" si="13"/>
        <v>17457.819999999992</v>
      </c>
      <c r="L70" s="213">
        <f t="shared" si="2"/>
        <v>76.67</v>
      </c>
      <c r="M70" s="213">
        <f t="shared" si="14"/>
        <v>2148.88</v>
      </c>
      <c r="N70" s="213">
        <f t="shared" si="7"/>
        <v>2225.5500000000002</v>
      </c>
      <c r="O70" s="213">
        <f t="shared" si="3"/>
        <v>15308.939999999991</v>
      </c>
      <c r="Q70" s="208">
        <f t="shared" si="15"/>
        <v>43647</v>
      </c>
      <c r="R70" s="179">
        <v>53</v>
      </c>
      <c r="S70" s="182">
        <f t="shared" si="16"/>
        <v>15765.869999999988</v>
      </c>
      <c r="T70" s="209">
        <f t="shared" si="4"/>
        <v>69.239999999999995</v>
      </c>
      <c r="U70" s="209">
        <f t="shared" si="17"/>
        <v>1940.66</v>
      </c>
      <c r="V70" s="209">
        <f t="shared" si="8"/>
        <v>2009.9</v>
      </c>
      <c r="W70" s="209">
        <f t="shared" si="5"/>
        <v>13825.209999999988</v>
      </c>
    </row>
    <row r="71" spans="1:23" x14ac:dyDescent="0.25">
      <c r="A71" s="208">
        <f t="shared" si="9"/>
        <v>43678</v>
      </c>
      <c r="B71" s="179">
        <v>54</v>
      </c>
      <c r="C71" s="182">
        <f t="shared" si="10"/>
        <v>29134.170000000049</v>
      </c>
      <c r="D71" s="209">
        <f t="shared" si="0"/>
        <v>127.95</v>
      </c>
      <c r="E71" s="209">
        <f t="shared" si="11"/>
        <v>4107.5</v>
      </c>
      <c r="F71" s="209">
        <f t="shared" si="6"/>
        <v>4235.45</v>
      </c>
      <c r="G71" s="209">
        <f t="shared" si="1"/>
        <v>25026.670000000049</v>
      </c>
      <c r="I71" s="211">
        <f t="shared" si="12"/>
        <v>43678</v>
      </c>
      <c r="J71" s="6">
        <v>54</v>
      </c>
      <c r="K71" s="212">
        <f t="shared" si="13"/>
        <v>15308.939999999991</v>
      </c>
      <c r="L71" s="213">
        <f t="shared" si="2"/>
        <v>67.23</v>
      </c>
      <c r="M71" s="213">
        <f t="shared" si="14"/>
        <v>2158.3200000000002</v>
      </c>
      <c r="N71" s="213">
        <f t="shared" si="7"/>
        <v>2225.5500000000002</v>
      </c>
      <c r="O71" s="213">
        <f t="shared" si="3"/>
        <v>13150.619999999992</v>
      </c>
      <c r="Q71" s="208">
        <f t="shared" si="15"/>
        <v>43678</v>
      </c>
      <c r="R71" s="179">
        <v>54</v>
      </c>
      <c r="S71" s="182">
        <f t="shared" si="16"/>
        <v>13825.209999999988</v>
      </c>
      <c r="T71" s="209">
        <f t="shared" si="4"/>
        <v>60.72</v>
      </c>
      <c r="U71" s="209">
        <f t="shared" si="17"/>
        <v>1949.18</v>
      </c>
      <c r="V71" s="209">
        <f t="shared" si="8"/>
        <v>2009.9</v>
      </c>
      <c r="W71" s="209">
        <f t="shared" si="5"/>
        <v>11876.029999999988</v>
      </c>
    </row>
    <row r="72" spans="1:23" x14ac:dyDescent="0.25">
      <c r="A72" s="208">
        <f t="shared" si="9"/>
        <v>43709</v>
      </c>
      <c r="B72" s="179">
        <v>55</v>
      </c>
      <c r="C72" s="182">
        <f t="shared" si="10"/>
        <v>25026.670000000049</v>
      </c>
      <c r="D72" s="209">
        <f t="shared" si="0"/>
        <v>109.91</v>
      </c>
      <c r="E72" s="209">
        <f t="shared" si="11"/>
        <v>4125.54</v>
      </c>
      <c r="F72" s="209">
        <f t="shared" si="6"/>
        <v>4235.45</v>
      </c>
      <c r="G72" s="209">
        <f>C72-E72</f>
        <v>20901.130000000048</v>
      </c>
      <c r="I72" s="211">
        <f t="shared" si="12"/>
        <v>43709</v>
      </c>
      <c r="J72" s="6">
        <v>55</v>
      </c>
      <c r="K72" s="212">
        <f t="shared" si="13"/>
        <v>13150.619999999992</v>
      </c>
      <c r="L72" s="213">
        <f t="shared" si="2"/>
        <v>57.75</v>
      </c>
      <c r="M72" s="213">
        <f t="shared" si="14"/>
        <v>2167.8000000000002</v>
      </c>
      <c r="N72" s="213">
        <f t="shared" si="7"/>
        <v>2225.5500000000002</v>
      </c>
      <c r="O72" s="213">
        <f t="shared" si="3"/>
        <v>10982.819999999992</v>
      </c>
      <c r="Q72" s="208">
        <f t="shared" si="15"/>
        <v>43709</v>
      </c>
      <c r="R72" s="179">
        <v>55</v>
      </c>
      <c r="S72" s="182">
        <f t="shared" si="16"/>
        <v>11876.029999999988</v>
      </c>
      <c r="T72" s="209">
        <f t="shared" si="4"/>
        <v>52.16</v>
      </c>
      <c r="U72" s="209">
        <f t="shared" si="17"/>
        <v>1957.74</v>
      </c>
      <c r="V72" s="209">
        <f t="shared" si="8"/>
        <v>2009.9</v>
      </c>
      <c r="W72" s="209">
        <f t="shared" si="5"/>
        <v>9918.2899999999881</v>
      </c>
    </row>
    <row r="73" spans="1:23" x14ac:dyDescent="0.25">
      <c r="A73" s="208">
        <f t="shared" si="9"/>
        <v>43739</v>
      </c>
      <c r="B73" s="179">
        <v>56</v>
      </c>
      <c r="C73" s="182">
        <f t="shared" si="10"/>
        <v>20901.130000000048</v>
      </c>
      <c r="D73" s="209">
        <f t="shared" si="0"/>
        <v>91.79</v>
      </c>
      <c r="E73" s="209">
        <f t="shared" si="11"/>
        <v>4143.66</v>
      </c>
      <c r="F73" s="209">
        <f t="shared" si="6"/>
        <v>4235.45</v>
      </c>
      <c r="G73" s="209">
        <f t="shared" si="1"/>
        <v>16757.470000000048</v>
      </c>
      <c r="I73" s="211">
        <f t="shared" si="12"/>
        <v>43739</v>
      </c>
      <c r="J73" s="6">
        <v>56</v>
      </c>
      <c r="K73" s="212">
        <f t="shared" si="13"/>
        <v>10982.819999999992</v>
      </c>
      <c r="L73" s="213">
        <f t="shared" si="2"/>
        <v>48.23</v>
      </c>
      <c r="M73" s="213">
        <f t="shared" si="14"/>
        <v>2177.3200000000002</v>
      </c>
      <c r="N73" s="213">
        <f t="shared" si="7"/>
        <v>2225.5500000000002</v>
      </c>
      <c r="O73" s="213">
        <f t="shared" si="3"/>
        <v>8805.4999999999927</v>
      </c>
      <c r="Q73" s="208">
        <f t="shared" si="15"/>
        <v>43739</v>
      </c>
      <c r="R73" s="179">
        <v>56</v>
      </c>
      <c r="S73" s="238">
        <f t="shared" si="16"/>
        <v>9918.2899999999881</v>
      </c>
      <c r="T73" s="209">
        <f>ROUND(S73*$E$14/12,2)</f>
        <v>43.56</v>
      </c>
      <c r="U73" s="209">
        <f>V73-T73</f>
        <v>1966.3400000000001</v>
      </c>
      <c r="V73" s="209">
        <f t="shared" si="8"/>
        <v>2009.9</v>
      </c>
      <c r="W73" s="209">
        <f>S73-U73</f>
        <v>7951.949999999988</v>
      </c>
    </row>
    <row r="74" spans="1:23" x14ac:dyDescent="0.25">
      <c r="A74" s="208">
        <f t="shared" si="9"/>
        <v>43770</v>
      </c>
      <c r="B74" s="179">
        <v>57</v>
      </c>
      <c r="C74" s="182">
        <f t="shared" si="10"/>
        <v>16757.470000000048</v>
      </c>
      <c r="D74" s="209">
        <f t="shared" si="0"/>
        <v>73.59</v>
      </c>
      <c r="E74" s="209">
        <f t="shared" si="11"/>
        <v>4161.8599999999997</v>
      </c>
      <c r="F74" s="209">
        <f t="shared" si="6"/>
        <v>4235.45</v>
      </c>
      <c r="G74" s="209">
        <f t="shared" si="1"/>
        <v>12595.610000000048</v>
      </c>
      <c r="I74" s="211">
        <f t="shared" si="12"/>
        <v>43770</v>
      </c>
      <c r="J74" s="6">
        <v>57</v>
      </c>
      <c r="K74" s="212">
        <f t="shared" si="13"/>
        <v>8805.4999999999927</v>
      </c>
      <c r="L74" s="213">
        <f t="shared" si="2"/>
        <v>38.67</v>
      </c>
      <c r="M74" s="213">
        <f t="shared" si="14"/>
        <v>2186.88</v>
      </c>
      <c r="N74" s="213">
        <f t="shared" si="7"/>
        <v>2225.5500000000002</v>
      </c>
      <c r="O74" s="213">
        <f t="shared" si="3"/>
        <v>6618.6199999999926</v>
      </c>
      <c r="Q74" s="208">
        <f t="shared" si="15"/>
        <v>43770</v>
      </c>
      <c r="R74" s="179">
        <v>57</v>
      </c>
      <c r="S74" s="237">
        <f t="shared" si="16"/>
        <v>7951.949999999988</v>
      </c>
      <c r="T74" s="209">
        <f t="shared" si="4"/>
        <v>34.92</v>
      </c>
      <c r="U74" s="209">
        <f t="shared" si="17"/>
        <v>1974.98</v>
      </c>
      <c r="V74" s="209">
        <f t="shared" si="8"/>
        <v>2009.9</v>
      </c>
      <c r="W74" s="209">
        <f t="shared" si="5"/>
        <v>5976.9699999999884</v>
      </c>
    </row>
    <row r="75" spans="1:23" x14ac:dyDescent="0.25">
      <c r="A75" s="208">
        <f t="shared" si="9"/>
        <v>43800</v>
      </c>
      <c r="B75" s="179">
        <v>58</v>
      </c>
      <c r="C75" s="182">
        <f t="shared" si="10"/>
        <v>12595.610000000048</v>
      </c>
      <c r="D75" s="209">
        <f t="shared" si="0"/>
        <v>55.32</v>
      </c>
      <c r="E75" s="209">
        <f t="shared" si="11"/>
        <v>4180.13</v>
      </c>
      <c r="F75" s="209">
        <f t="shared" si="6"/>
        <v>4235.45</v>
      </c>
      <c r="G75" s="209">
        <f t="shared" si="1"/>
        <v>8415.4800000000469</v>
      </c>
      <c r="I75" s="211">
        <f t="shared" si="12"/>
        <v>43800</v>
      </c>
      <c r="J75" s="6">
        <v>58</v>
      </c>
      <c r="K75" s="212">
        <f t="shared" si="13"/>
        <v>6618.6199999999926</v>
      </c>
      <c r="L75" s="213">
        <f t="shared" si="2"/>
        <v>29.07</v>
      </c>
      <c r="M75" s="213">
        <f t="shared" si="14"/>
        <v>2196.48</v>
      </c>
      <c r="N75" s="213">
        <f t="shared" si="7"/>
        <v>2225.5500000000002</v>
      </c>
      <c r="O75" s="213">
        <f t="shared" si="3"/>
        <v>4422.1399999999921</v>
      </c>
      <c r="Q75" s="208">
        <f t="shared" si="15"/>
        <v>43800</v>
      </c>
      <c r="R75" s="179">
        <v>58</v>
      </c>
      <c r="S75" s="214">
        <f t="shared" si="16"/>
        <v>5976.9699999999884</v>
      </c>
      <c r="T75" s="209">
        <f t="shared" si="4"/>
        <v>26.25</v>
      </c>
      <c r="U75" s="209">
        <f t="shared" si="17"/>
        <v>1983.65</v>
      </c>
      <c r="V75" s="209">
        <f t="shared" si="8"/>
        <v>2009.9</v>
      </c>
      <c r="W75" s="209">
        <f t="shared" si="5"/>
        <v>3993.3199999999883</v>
      </c>
    </row>
    <row r="76" spans="1:23" x14ac:dyDescent="0.25">
      <c r="A76" s="208">
        <f t="shared" si="9"/>
        <v>43831</v>
      </c>
      <c r="B76" s="179">
        <v>59</v>
      </c>
      <c r="C76" s="182">
        <f t="shared" si="10"/>
        <v>8415.4800000000469</v>
      </c>
      <c r="D76" s="209">
        <f t="shared" si="0"/>
        <v>36.96</v>
      </c>
      <c r="E76" s="209">
        <f t="shared" si="11"/>
        <v>4198.49</v>
      </c>
      <c r="F76" s="209">
        <f t="shared" si="6"/>
        <v>4235.45</v>
      </c>
      <c r="G76" s="209">
        <f t="shared" si="1"/>
        <v>4216.9900000000471</v>
      </c>
      <c r="I76" s="211">
        <f t="shared" si="12"/>
        <v>43831</v>
      </c>
      <c r="J76" s="6">
        <v>59</v>
      </c>
      <c r="K76" s="212">
        <f t="shared" si="13"/>
        <v>4422.1399999999921</v>
      </c>
      <c r="L76" s="213">
        <f t="shared" si="2"/>
        <v>19.420000000000002</v>
      </c>
      <c r="M76" s="213">
        <f t="shared" si="14"/>
        <v>2206.13</v>
      </c>
      <c r="N76" s="213">
        <f t="shared" si="7"/>
        <v>2225.5500000000002</v>
      </c>
      <c r="O76" s="213">
        <f t="shared" si="3"/>
        <v>2216.009999999992</v>
      </c>
      <c r="Q76" s="208">
        <f t="shared" si="15"/>
        <v>43831</v>
      </c>
      <c r="R76" s="179">
        <v>59</v>
      </c>
      <c r="S76" s="182">
        <f t="shared" si="16"/>
        <v>3993.3199999999883</v>
      </c>
      <c r="T76" s="209">
        <f t="shared" si="4"/>
        <v>17.54</v>
      </c>
      <c r="U76" s="209">
        <f t="shared" si="17"/>
        <v>1992.3600000000001</v>
      </c>
      <c r="V76" s="209">
        <f t="shared" si="8"/>
        <v>2009.9</v>
      </c>
      <c r="W76" s="209">
        <f t="shared" si="5"/>
        <v>2000.9599999999882</v>
      </c>
    </row>
    <row r="77" spans="1:23" x14ac:dyDescent="0.25">
      <c r="A77" s="208">
        <f t="shared" si="9"/>
        <v>43862</v>
      </c>
      <c r="B77" s="179">
        <v>60</v>
      </c>
      <c r="C77" s="182">
        <f>G76</f>
        <v>4216.9900000000471</v>
      </c>
      <c r="D77" s="209">
        <f>ROUND(C77*$E$14/12,2)</f>
        <v>18.52</v>
      </c>
      <c r="E77" s="209">
        <f>F77-D77</f>
        <v>4216.9299999999994</v>
      </c>
      <c r="F77" s="209">
        <f t="shared" si="6"/>
        <v>4235.45</v>
      </c>
      <c r="G77" s="209">
        <f>C77-E77</f>
        <v>6.0000000047693902E-2</v>
      </c>
      <c r="I77" s="211">
        <f t="shared" si="12"/>
        <v>43862</v>
      </c>
      <c r="J77" s="6">
        <v>60</v>
      </c>
      <c r="K77" s="212">
        <f>O76</f>
        <v>2216.009999999992</v>
      </c>
      <c r="L77" s="213">
        <f>ROUND(K77*$E$14/12,2)</f>
        <v>9.73</v>
      </c>
      <c r="M77" s="213">
        <f>N77-L77</f>
        <v>2215.8200000000002</v>
      </c>
      <c r="N77" s="213">
        <f t="shared" si="7"/>
        <v>2225.5500000000002</v>
      </c>
      <c r="O77" s="213">
        <f>K77-M77</f>
        <v>0.18999999999186912</v>
      </c>
      <c r="Q77" s="208">
        <f t="shared" si="15"/>
        <v>43862</v>
      </c>
      <c r="R77" s="179">
        <v>60</v>
      </c>
      <c r="S77" s="182">
        <f>W76</f>
        <v>2000.9599999999882</v>
      </c>
      <c r="T77" s="209">
        <f>ROUND(S77*$E$14/12,2)</f>
        <v>8.7899999999999991</v>
      </c>
      <c r="U77" s="209">
        <f>V77-T77</f>
        <v>2001.1100000000001</v>
      </c>
      <c r="V77" s="209">
        <f t="shared" si="8"/>
        <v>2009.9</v>
      </c>
      <c r="W77" s="209">
        <f>S77-U77</f>
        <v>-0.15000000001191438</v>
      </c>
    </row>
    <row r="78" spans="1:23" x14ac:dyDescent="0.25">
      <c r="A78" s="32"/>
      <c r="B78" s="33"/>
      <c r="C78" s="10"/>
      <c r="D78" s="34"/>
      <c r="E78" s="34"/>
      <c r="F78" s="34"/>
      <c r="G78" s="34"/>
      <c r="I78" s="208"/>
      <c r="J78" s="179"/>
      <c r="K78" s="182"/>
      <c r="L78" s="209"/>
      <c r="M78" s="209"/>
      <c r="N78" s="209"/>
      <c r="O78" s="209"/>
      <c r="Q78" s="208"/>
      <c r="R78" s="179"/>
      <c r="S78" s="182"/>
      <c r="T78" s="209"/>
      <c r="U78" s="209"/>
      <c r="V78" s="209"/>
      <c r="W78" s="209"/>
    </row>
    <row r="79" spans="1:23" x14ac:dyDescent="0.25">
      <c r="A79" s="32"/>
      <c r="B79" s="33"/>
      <c r="C79" s="10"/>
      <c r="D79" s="34"/>
      <c r="E79" s="34"/>
      <c r="F79" s="34"/>
      <c r="G79" s="34"/>
      <c r="I79" s="208"/>
      <c r="J79" s="179"/>
      <c r="K79" s="182"/>
      <c r="L79" s="209"/>
      <c r="M79" s="209"/>
      <c r="N79" s="209"/>
      <c r="O79" s="209"/>
      <c r="Q79" s="208"/>
      <c r="R79" s="179"/>
      <c r="S79" s="182"/>
      <c r="T79" s="209"/>
      <c r="U79" s="209"/>
      <c r="V79" s="209"/>
      <c r="W79" s="209"/>
    </row>
    <row r="80" spans="1:23" x14ac:dyDescent="0.25">
      <c r="A80" s="32"/>
      <c r="B80" s="33"/>
      <c r="C80" s="10"/>
      <c r="D80" s="34"/>
      <c r="E80" s="34"/>
      <c r="F80" s="34"/>
      <c r="G80" s="34"/>
      <c r="I80" s="208"/>
      <c r="J80" s="179"/>
      <c r="K80" s="182"/>
      <c r="L80" s="209"/>
      <c r="M80" s="209"/>
      <c r="N80" s="209"/>
      <c r="O80" s="209"/>
      <c r="Q80" s="208"/>
      <c r="R80" s="179"/>
      <c r="S80" s="182"/>
      <c r="T80" s="209"/>
      <c r="U80" s="209"/>
      <c r="V80" s="209"/>
      <c r="W80" s="209"/>
    </row>
    <row r="81" spans="1:23" x14ac:dyDescent="0.25">
      <c r="A81" s="32"/>
      <c r="B81" s="33"/>
      <c r="C81" s="10"/>
      <c r="D81" s="34"/>
      <c r="E81" s="34"/>
      <c r="F81" s="34"/>
      <c r="G81" s="34"/>
      <c r="I81" s="208"/>
      <c r="J81" s="179"/>
      <c r="K81" s="182"/>
      <c r="L81" s="209"/>
      <c r="M81" s="209"/>
      <c r="N81" s="209"/>
      <c r="O81" s="209"/>
      <c r="Q81" s="208"/>
      <c r="R81" s="179"/>
      <c r="S81" s="182"/>
      <c r="T81" s="209"/>
      <c r="U81" s="209"/>
      <c r="V81" s="209"/>
      <c r="W81" s="209"/>
    </row>
    <row r="82" spans="1:23" x14ac:dyDescent="0.25">
      <c r="A82" s="32"/>
      <c r="B82" s="33"/>
      <c r="C82" s="10"/>
      <c r="D82" s="34"/>
      <c r="E82" s="34"/>
      <c r="F82" s="34"/>
      <c r="G82" s="34"/>
      <c r="I82" s="208"/>
      <c r="J82" s="179"/>
      <c r="K82" s="182"/>
      <c r="L82" s="209"/>
      <c r="M82" s="209"/>
      <c r="N82" s="209"/>
      <c r="O82" s="209"/>
      <c r="Q82" s="208"/>
      <c r="R82" s="179"/>
      <c r="S82" s="182"/>
      <c r="T82" s="209"/>
      <c r="U82" s="209"/>
      <c r="V82" s="209"/>
      <c r="W82" s="209"/>
    </row>
    <row r="83" spans="1:23" x14ac:dyDescent="0.25">
      <c r="A83" s="32"/>
      <c r="B83" s="33"/>
      <c r="C83" s="10"/>
      <c r="D83" s="34"/>
      <c r="E83" s="34"/>
      <c r="F83" s="34"/>
      <c r="G83" s="34"/>
      <c r="I83" s="208"/>
      <c r="J83" s="179"/>
      <c r="K83" s="182"/>
      <c r="L83" s="209"/>
      <c r="M83" s="209"/>
      <c r="N83" s="209"/>
      <c r="O83" s="209"/>
      <c r="Q83" s="208"/>
      <c r="R83" s="179"/>
      <c r="S83" s="182"/>
      <c r="T83" s="209"/>
      <c r="U83" s="209"/>
      <c r="V83" s="209"/>
      <c r="W83" s="209"/>
    </row>
    <row r="84" spans="1:23" x14ac:dyDescent="0.25">
      <c r="A84" s="32"/>
      <c r="B84" s="33"/>
      <c r="C84" s="10"/>
      <c r="D84" s="34"/>
      <c r="E84" s="34"/>
      <c r="F84" s="34"/>
      <c r="G84" s="34"/>
      <c r="I84" s="208"/>
      <c r="J84" s="179"/>
      <c r="K84" s="182"/>
      <c r="L84" s="209"/>
      <c r="M84" s="209"/>
      <c r="N84" s="209"/>
      <c r="O84" s="209"/>
      <c r="Q84" s="208"/>
      <c r="R84" s="179"/>
      <c r="S84" s="182"/>
      <c r="T84" s="209"/>
      <c r="U84" s="209"/>
      <c r="V84" s="209"/>
      <c r="W84" s="209"/>
    </row>
    <row r="85" spans="1:23" x14ac:dyDescent="0.25">
      <c r="A85" s="32"/>
      <c r="B85" s="33"/>
      <c r="C85" s="10"/>
      <c r="D85" s="34"/>
      <c r="E85" s="34"/>
      <c r="F85" s="34"/>
      <c r="G85" s="34"/>
      <c r="I85" s="208"/>
      <c r="J85" s="179"/>
      <c r="K85" s="182"/>
      <c r="L85" s="209"/>
      <c r="M85" s="209"/>
      <c r="N85" s="209"/>
      <c r="O85" s="209"/>
      <c r="Q85" s="208"/>
      <c r="R85" s="179"/>
      <c r="S85" s="182"/>
      <c r="T85" s="209"/>
      <c r="U85" s="209"/>
      <c r="V85" s="209"/>
      <c r="W85" s="209"/>
    </row>
    <row r="86" spans="1:23" x14ac:dyDescent="0.25">
      <c r="A86" s="32"/>
      <c r="B86" s="33"/>
      <c r="C86" s="10"/>
      <c r="D86" s="34"/>
      <c r="E86" s="34"/>
      <c r="F86" s="34"/>
      <c r="G86" s="34"/>
      <c r="I86" s="208"/>
      <c r="J86" s="179"/>
      <c r="K86" s="182"/>
      <c r="L86" s="209"/>
      <c r="M86" s="209"/>
      <c r="N86" s="209"/>
      <c r="O86" s="209"/>
      <c r="Q86" s="208"/>
      <c r="R86" s="179"/>
      <c r="S86" s="182"/>
      <c r="T86" s="209"/>
      <c r="U86" s="209"/>
      <c r="V86" s="209"/>
      <c r="W86" s="209"/>
    </row>
    <row r="87" spans="1:23" x14ac:dyDescent="0.25">
      <c r="A87" s="32"/>
      <c r="B87" s="33"/>
      <c r="C87" s="10"/>
      <c r="D87" s="34"/>
      <c r="E87" s="34"/>
      <c r="F87" s="34"/>
      <c r="G87" s="34"/>
      <c r="I87" s="208"/>
      <c r="J87" s="179"/>
      <c r="K87" s="182"/>
      <c r="L87" s="209"/>
      <c r="M87" s="209"/>
      <c r="N87" s="209"/>
      <c r="O87" s="209"/>
      <c r="Q87" s="208"/>
      <c r="R87" s="179"/>
      <c r="S87" s="182"/>
      <c r="T87" s="209"/>
      <c r="U87" s="209"/>
      <c r="V87" s="209"/>
      <c r="W87" s="209"/>
    </row>
    <row r="88" spans="1:23" x14ac:dyDescent="0.25">
      <c r="A88" s="32"/>
      <c r="B88" s="33"/>
      <c r="C88" s="10"/>
      <c r="D88" s="34"/>
      <c r="E88" s="34"/>
      <c r="F88" s="34"/>
      <c r="G88" s="34"/>
      <c r="I88" s="208"/>
      <c r="J88" s="179"/>
      <c r="K88" s="182"/>
      <c r="L88" s="209"/>
      <c r="M88" s="209"/>
      <c r="N88" s="209"/>
      <c r="O88" s="209"/>
      <c r="Q88" s="208"/>
      <c r="R88" s="179"/>
      <c r="S88" s="182"/>
      <c r="T88" s="209"/>
      <c r="U88" s="209"/>
      <c r="V88" s="209"/>
      <c r="W88" s="209"/>
    </row>
    <row r="89" spans="1:23" x14ac:dyDescent="0.25">
      <c r="A89" s="32"/>
      <c r="B89" s="33"/>
      <c r="C89" s="10"/>
      <c r="D89" s="34"/>
      <c r="E89" s="34"/>
      <c r="F89" s="34"/>
      <c r="G89" s="34"/>
      <c r="I89" s="208"/>
      <c r="J89" s="179"/>
      <c r="K89" s="182"/>
      <c r="L89" s="209"/>
      <c r="M89" s="209"/>
      <c r="N89" s="209"/>
      <c r="O89" s="209"/>
      <c r="Q89" s="208"/>
      <c r="R89" s="179"/>
      <c r="S89" s="182"/>
      <c r="T89" s="209"/>
      <c r="U89" s="209"/>
      <c r="V89" s="209"/>
      <c r="W89" s="209"/>
    </row>
    <row r="90" spans="1:23" x14ac:dyDescent="0.25">
      <c r="A90" s="32"/>
      <c r="B90" s="33"/>
      <c r="C90" s="10"/>
      <c r="D90" s="34"/>
      <c r="E90" s="34"/>
      <c r="F90" s="34"/>
      <c r="G90" s="34"/>
      <c r="I90" s="208"/>
      <c r="J90" s="179"/>
      <c r="K90" s="182"/>
      <c r="L90" s="209"/>
      <c r="M90" s="209"/>
      <c r="N90" s="209"/>
      <c r="O90" s="209"/>
      <c r="Q90" s="208"/>
      <c r="R90" s="179"/>
      <c r="S90" s="182"/>
      <c r="T90" s="209"/>
      <c r="U90" s="209"/>
      <c r="V90" s="209"/>
      <c r="W90" s="209"/>
    </row>
    <row r="91" spans="1:23" x14ac:dyDescent="0.25">
      <c r="A91" s="32"/>
      <c r="B91" s="33"/>
      <c r="C91" s="10"/>
      <c r="D91" s="34"/>
      <c r="E91" s="34"/>
      <c r="F91" s="34"/>
      <c r="G91" s="34"/>
      <c r="I91" s="208"/>
      <c r="J91" s="179"/>
      <c r="K91" s="182"/>
      <c r="L91" s="209"/>
      <c r="M91" s="209"/>
      <c r="N91" s="209"/>
      <c r="O91" s="209"/>
      <c r="Q91" s="208"/>
      <c r="R91" s="179"/>
      <c r="S91" s="182"/>
      <c r="T91" s="209"/>
      <c r="U91" s="209"/>
      <c r="V91" s="209"/>
      <c r="W91" s="209"/>
    </row>
    <row r="92" spans="1:23" x14ac:dyDescent="0.25">
      <c r="A92" s="32"/>
      <c r="B92" s="33"/>
      <c r="C92" s="10"/>
      <c r="D92" s="34"/>
      <c r="E92" s="34"/>
      <c r="F92" s="34"/>
      <c r="G92" s="34"/>
      <c r="I92" s="208"/>
      <c r="J92" s="179"/>
      <c r="K92" s="182"/>
      <c r="L92" s="209"/>
      <c r="M92" s="209"/>
      <c r="N92" s="209"/>
      <c r="O92" s="209"/>
      <c r="Q92" s="208"/>
      <c r="R92" s="179"/>
      <c r="S92" s="182"/>
      <c r="T92" s="209"/>
      <c r="U92" s="209"/>
      <c r="V92" s="209"/>
      <c r="W92" s="209"/>
    </row>
    <row r="93" spans="1:23" x14ac:dyDescent="0.25">
      <c r="A93" s="32"/>
      <c r="B93" s="33"/>
      <c r="C93" s="10"/>
      <c r="D93" s="34"/>
      <c r="E93" s="34"/>
      <c r="F93" s="34"/>
      <c r="G93" s="34"/>
      <c r="I93" s="208"/>
      <c r="J93" s="179"/>
      <c r="K93" s="182"/>
      <c r="L93" s="209"/>
      <c r="M93" s="209"/>
      <c r="N93" s="209"/>
      <c r="O93" s="209"/>
      <c r="Q93" s="208"/>
      <c r="R93" s="179"/>
      <c r="S93" s="182"/>
      <c r="T93" s="209"/>
      <c r="U93" s="209"/>
      <c r="V93" s="209"/>
      <c r="W93" s="209"/>
    </row>
    <row r="94" spans="1:23" x14ac:dyDescent="0.25">
      <c r="A94" s="32"/>
      <c r="B94" s="33"/>
      <c r="C94" s="10"/>
      <c r="D94" s="34"/>
      <c r="E94" s="34"/>
      <c r="F94" s="34"/>
      <c r="G94" s="34"/>
      <c r="I94" s="208"/>
      <c r="J94" s="179"/>
      <c r="K94" s="182"/>
      <c r="L94" s="209"/>
      <c r="M94" s="209"/>
      <c r="N94" s="209"/>
      <c r="O94" s="209"/>
      <c r="Q94" s="208"/>
      <c r="R94" s="179"/>
      <c r="S94" s="182"/>
      <c r="T94" s="209"/>
      <c r="U94" s="209"/>
      <c r="V94" s="209"/>
      <c r="W94" s="209"/>
    </row>
    <row r="95" spans="1:23" x14ac:dyDescent="0.25">
      <c r="A95" s="32"/>
      <c r="B95" s="33"/>
      <c r="C95" s="10"/>
      <c r="D95" s="34"/>
      <c r="E95" s="34"/>
      <c r="F95" s="34"/>
      <c r="G95" s="34"/>
      <c r="I95" s="208"/>
      <c r="J95" s="179"/>
      <c r="K95" s="182"/>
      <c r="L95" s="209"/>
      <c r="M95" s="209"/>
      <c r="N95" s="209"/>
      <c r="O95" s="209"/>
      <c r="Q95" s="208"/>
      <c r="R95" s="179"/>
      <c r="S95" s="182"/>
      <c r="T95" s="209"/>
      <c r="U95" s="209"/>
      <c r="V95" s="209"/>
      <c r="W95" s="209"/>
    </row>
    <row r="96" spans="1:23" x14ac:dyDescent="0.25">
      <c r="A96" s="32"/>
      <c r="B96" s="33"/>
      <c r="C96" s="10"/>
      <c r="D96" s="34"/>
      <c r="E96" s="34"/>
      <c r="F96" s="34"/>
      <c r="G96" s="34"/>
      <c r="I96" s="208"/>
      <c r="J96" s="179"/>
      <c r="K96" s="182"/>
      <c r="L96" s="209"/>
      <c r="M96" s="209"/>
      <c r="N96" s="209"/>
      <c r="O96" s="209"/>
      <c r="Q96" s="208"/>
      <c r="R96" s="179"/>
      <c r="S96" s="182"/>
      <c r="T96" s="209"/>
      <c r="U96" s="209"/>
      <c r="V96" s="209"/>
      <c r="W96" s="209"/>
    </row>
    <row r="97" spans="1:23" x14ac:dyDescent="0.25">
      <c r="A97" s="32"/>
      <c r="B97" s="33"/>
      <c r="C97" s="10"/>
      <c r="D97" s="34"/>
      <c r="E97" s="34"/>
      <c r="F97" s="34"/>
      <c r="G97" s="34"/>
      <c r="I97" s="208"/>
      <c r="J97" s="179"/>
      <c r="K97" s="182"/>
      <c r="L97" s="209"/>
      <c r="M97" s="209"/>
      <c r="N97" s="209"/>
      <c r="O97" s="209"/>
      <c r="Q97" s="208"/>
      <c r="R97" s="179"/>
      <c r="S97" s="182"/>
      <c r="T97" s="209"/>
      <c r="U97" s="209"/>
      <c r="V97" s="209"/>
      <c r="W97" s="209"/>
    </row>
    <row r="98" spans="1:23" x14ac:dyDescent="0.25">
      <c r="A98" s="32"/>
      <c r="B98" s="33"/>
      <c r="C98" s="10"/>
      <c r="D98" s="34"/>
      <c r="E98" s="34"/>
      <c r="F98" s="34"/>
      <c r="G98" s="34"/>
      <c r="I98" s="208"/>
      <c r="J98" s="179"/>
      <c r="K98" s="182"/>
      <c r="L98" s="209"/>
      <c r="M98" s="209"/>
      <c r="N98" s="209"/>
      <c r="O98" s="209"/>
      <c r="Q98" s="208"/>
      <c r="R98" s="179"/>
      <c r="S98" s="182"/>
      <c r="T98" s="209"/>
      <c r="U98" s="209"/>
      <c r="V98" s="209"/>
      <c r="W98" s="209"/>
    </row>
    <row r="99" spans="1:23" x14ac:dyDescent="0.25">
      <c r="A99" s="32"/>
      <c r="B99" s="33"/>
      <c r="C99" s="10"/>
      <c r="D99" s="34"/>
      <c r="E99" s="34"/>
      <c r="F99" s="34"/>
      <c r="G99" s="34"/>
      <c r="I99" s="208"/>
      <c r="J99" s="179"/>
      <c r="K99" s="182"/>
      <c r="L99" s="209"/>
      <c r="M99" s="209"/>
      <c r="N99" s="209"/>
      <c r="O99" s="209"/>
      <c r="Q99" s="208"/>
      <c r="R99" s="179"/>
      <c r="S99" s="182"/>
      <c r="T99" s="209"/>
      <c r="U99" s="209"/>
      <c r="V99" s="209"/>
      <c r="W99" s="209"/>
    </row>
    <row r="100" spans="1:23" x14ac:dyDescent="0.25">
      <c r="A100" s="32"/>
      <c r="B100" s="33"/>
      <c r="C100" s="10"/>
      <c r="D100" s="34"/>
      <c r="E100" s="34"/>
      <c r="F100" s="34"/>
      <c r="G100" s="34"/>
      <c r="I100" s="208"/>
      <c r="J100" s="179"/>
      <c r="K100" s="182"/>
      <c r="L100" s="209"/>
      <c r="M100" s="209"/>
      <c r="N100" s="209"/>
      <c r="O100" s="209"/>
      <c r="Q100" s="208"/>
      <c r="R100" s="179"/>
      <c r="S100" s="182"/>
      <c r="T100" s="209"/>
      <c r="U100" s="209"/>
      <c r="V100" s="209"/>
      <c r="W100" s="209"/>
    </row>
    <row r="101" spans="1:23" x14ac:dyDescent="0.25">
      <c r="A101" s="32"/>
      <c r="B101" s="33"/>
      <c r="C101" s="10"/>
      <c r="D101" s="34"/>
      <c r="E101" s="34"/>
      <c r="F101" s="34"/>
      <c r="G101" s="34"/>
      <c r="I101" s="208"/>
      <c r="J101" s="179"/>
      <c r="K101" s="182"/>
      <c r="L101" s="209"/>
      <c r="M101" s="209"/>
      <c r="N101" s="209"/>
      <c r="O101" s="209"/>
      <c r="Q101" s="208"/>
      <c r="R101" s="179"/>
      <c r="S101" s="182"/>
      <c r="T101" s="209"/>
      <c r="U101" s="209"/>
      <c r="V101" s="209"/>
      <c r="W101" s="209"/>
    </row>
    <row r="102" spans="1:23" x14ac:dyDescent="0.25">
      <c r="A102" s="32"/>
      <c r="B102" s="33"/>
      <c r="C102" s="10"/>
      <c r="D102" s="34"/>
      <c r="E102" s="34"/>
      <c r="F102" s="34"/>
      <c r="G102" s="34"/>
      <c r="I102" s="208"/>
      <c r="J102" s="179"/>
      <c r="K102" s="182"/>
      <c r="L102" s="209"/>
      <c r="M102" s="209"/>
      <c r="N102" s="209"/>
      <c r="O102" s="209"/>
      <c r="Q102" s="208"/>
      <c r="R102" s="179"/>
      <c r="S102" s="182"/>
      <c r="T102" s="209"/>
      <c r="U102" s="209"/>
      <c r="V102" s="209"/>
      <c r="W102" s="209"/>
    </row>
    <row r="103" spans="1:23" x14ac:dyDescent="0.25">
      <c r="A103" s="32"/>
      <c r="B103" s="33"/>
      <c r="C103" s="10"/>
      <c r="D103" s="34"/>
      <c r="E103" s="34"/>
      <c r="F103" s="34"/>
      <c r="G103" s="34"/>
      <c r="I103" s="208"/>
      <c r="J103" s="179"/>
      <c r="K103" s="182"/>
      <c r="L103" s="209"/>
      <c r="M103" s="209"/>
      <c r="N103" s="209"/>
      <c r="O103" s="209"/>
      <c r="Q103" s="208"/>
      <c r="R103" s="179"/>
      <c r="S103" s="182"/>
      <c r="T103" s="209"/>
      <c r="U103" s="209"/>
      <c r="V103" s="209"/>
      <c r="W103" s="209"/>
    </row>
    <row r="104" spans="1:23" x14ac:dyDescent="0.25">
      <c r="A104" s="32"/>
      <c r="B104" s="33"/>
      <c r="C104" s="10"/>
      <c r="D104" s="34"/>
      <c r="E104" s="34"/>
      <c r="F104" s="34"/>
      <c r="G104" s="34"/>
      <c r="I104" s="208"/>
      <c r="J104" s="179"/>
      <c r="K104" s="182"/>
      <c r="L104" s="209"/>
      <c r="M104" s="209"/>
      <c r="N104" s="209"/>
      <c r="O104" s="209"/>
      <c r="Q104" s="208"/>
      <c r="R104" s="179"/>
      <c r="S104" s="182"/>
      <c r="T104" s="209"/>
      <c r="U104" s="209"/>
      <c r="V104" s="209"/>
      <c r="W104" s="209"/>
    </row>
    <row r="105" spans="1:23" x14ac:dyDescent="0.25">
      <c r="A105" s="32"/>
      <c r="B105" s="33"/>
      <c r="C105" s="10"/>
      <c r="D105" s="34"/>
      <c r="E105" s="34"/>
      <c r="F105" s="34"/>
      <c r="G105" s="34"/>
      <c r="I105" s="208"/>
      <c r="J105" s="179"/>
      <c r="K105" s="182"/>
      <c r="L105" s="209"/>
      <c r="M105" s="209"/>
      <c r="N105" s="209"/>
      <c r="O105" s="209"/>
      <c r="Q105" s="208"/>
      <c r="R105" s="179"/>
      <c r="S105" s="182"/>
      <c r="T105" s="209"/>
      <c r="U105" s="209"/>
      <c r="V105" s="209"/>
      <c r="W105" s="209"/>
    </row>
    <row r="106" spans="1:23" x14ac:dyDescent="0.25">
      <c r="A106" s="32"/>
      <c r="B106" s="33"/>
      <c r="C106" s="10"/>
      <c r="D106" s="34"/>
      <c r="E106" s="34"/>
      <c r="F106" s="34"/>
      <c r="G106" s="34"/>
      <c r="I106" s="208"/>
      <c r="J106" s="179"/>
      <c r="K106" s="182"/>
      <c r="L106" s="209"/>
      <c r="M106" s="209"/>
      <c r="N106" s="209"/>
      <c r="O106" s="209"/>
      <c r="Q106" s="208"/>
      <c r="R106" s="179"/>
      <c r="S106" s="182"/>
      <c r="T106" s="209"/>
      <c r="U106" s="209"/>
      <c r="V106" s="209"/>
      <c r="W106" s="209"/>
    </row>
    <row r="107" spans="1:23" x14ac:dyDescent="0.25">
      <c r="A107" s="32"/>
      <c r="B107" s="33"/>
      <c r="C107" s="10"/>
      <c r="D107" s="34"/>
      <c r="E107" s="34"/>
      <c r="F107" s="34"/>
      <c r="G107" s="34"/>
      <c r="I107" s="208"/>
      <c r="J107" s="179"/>
      <c r="K107" s="182"/>
      <c r="L107" s="209"/>
      <c r="M107" s="209"/>
      <c r="N107" s="209"/>
      <c r="O107" s="209"/>
      <c r="Q107" s="208"/>
      <c r="R107" s="179"/>
      <c r="S107" s="182"/>
      <c r="T107" s="209"/>
      <c r="U107" s="209"/>
      <c r="V107" s="209"/>
      <c r="W107" s="209"/>
    </row>
    <row r="108" spans="1:23" x14ac:dyDescent="0.25">
      <c r="A108" s="32"/>
      <c r="B108" s="33"/>
      <c r="C108" s="10"/>
      <c r="D108" s="34"/>
      <c r="E108" s="34"/>
      <c r="F108" s="34"/>
      <c r="G108" s="34"/>
      <c r="I108" s="208"/>
      <c r="J108" s="179"/>
      <c r="K108" s="182"/>
      <c r="L108" s="209"/>
      <c r="M108" s="209"/>
      <c r="N108" s="209"/>
      <c r="O108" s="209"/>
      <c r="Q108" s="208"/>
      <c r="R108" s="179"/>
      <c r="S108" s="182"/>
      <c r="T108" s="209"/>
      <c r="U108" s="209"/>
      <c r="V108" s="209"/>
      <c r="W108" s="209"/>
    </row>
    <row r="109" spans="1:23" x14ac:dyDescent="0.25">
      <c r="A109" s="32"/>
      <c r="B109" s="33"/>
      <c r="C109" s="10"/>
      <c r="D109" s="34"/>
      <c r="E109" s="34"/>
      <c r="F109" s="34"/>
      <c r="G109" s="34"/>
      <c r="I109" s="208"/>
      <c r="J109" s="179"/>
      <c r="K109" s="182"/>
      <c r="L109" s="209"/>
      <c r="M109" s="209"/>
      <c r="N109" s="209"/>
      <c r="O109" s="209"/>
      <c r="Q109" s="208"/>
      <c r="R109" s="179"/>
      <c r="S109" s="182"/>
      <c r="T109" s="209"/>
      <c r="U109" s="209"/>
      <c r="V109" s="209"/>
      <c r="W109" s="209"/>
    </row>
    <row r="110" spans="1:23" x14ac:dyDescent="0.25">
      <c r="A110" s="32"/>
      <c r="B110" s="33"/>
      <c r="C110" s="10"/>
      <c r="D110" s="34"/>
      <c r="E110" s="34"/>
      <c r="F110" s="34"/>
      <c r="G110" s="34"/>
      <c r="I110" s="208"/>
      <c r="J110" s="179"/>
      <c r="K110" s="182"/>
      <c r="L110" s="209"/>
      <c r="M110" s="209"/>
      <c r="N110" s="209"/>
      <c r="O110" s="209"/>
      <c r="Q110" s="208"/>
      <c r="R110" s="179"/>
      <c r="S110" s="182"/>
      <c r="T110" s="209"/>
      <c r="U110" s="209"/>
      <c r="V110" s="209"/>
      <c r="W110" s="209"/>
    </row>
    <row r="111" spans="1:23" x14ac:dyDescent="0.25">
      <c r="A111" s="32"/>
      <c r="B111" s="33"/>
      <c r="C111" s="10"/>
      <c r="D111" s="34"/>
      <c r="E111" s="34"/>
      <c r="F111" s="34"/>
      <c r="G111" s="34"/>
      <c r="I111" s="208"/>
      <c r="J111" s="179"/>
      <c r="K111" s="182"/>
      <c r="L111" s="209"/>
      <c r="M111" s="209"/>
      <c r="N111" s="209"/>
      <c r="O111" s="209"/>
      <c r="Q111" s="208"/>
      <c r="R111" s="179"/>
      <c r="S111" s="182"/>
      <c r="T111" s="209"/>
      <c r="U111" s="209"/>
      <c r="V111" s="209"/>
      <c r="W111" s="209"/>
    </row>
    <row r="112" spans="1:23" x14ac:dyDescent="0.25">
      <c r="A112" s="32"/>
      <c r="B112" s="33"/>
      <c r="C112" s="10"/>
      <c r="D112" s="34"/>
      <c r="E112" s="34"/>
      <c r="F112" s="34"/>
      <c r="G112" s="34"/>
      <c r="I112" s="208"/>
      <c r="J112" s="179"/>
      <c r="K112" s="182"/>
      <c r="L112" s="209"/>
      <c r="M112" s="209"/>
      <c r="N112" s="209"/>
      <c r="O112" s="209"/>
      <c r="Q112" s="208"/>
      <c r="R112" s="179"/>
      <c r="S112" s="182"/>
      <c r="T112" s="209"/>
      <c r="U112" s="209"/>
      <c r="V112" s="209"/>
      <c r="W112" s="209"/>
    </row>
    <row r="113" spans="1:23" x14ac:dyDescent="0.25">
      <c r="A113" s="32"/>
      <c r="B113" s="33"/>
      <c r="C113" s="10"/>
      <c r="D113" s="34"/>
      <c r="E113" s="34"/>
      <c r="F113" s="34"/>
      <c r="G113" s="34"/>
      <c r="I113" s="208"/>
      <c r="J113" s="179"/>
      <c r="K113" s="182"/>
      <c r="L113" s="209"/>
      <c r="M113" s="209"/>
      <c r="N113" s="209"/>
      <c r="O113" s="209"/>
      <c r="Q113" s="208"/>
      <c r="R113" s="179"/>
      <c r="S113" s="182"/>
      <c r="T113" s="209"/>
      <c r="U113" s="209"/>
      <c r="V113" s="209"/>
      <c r="W113" s="209"/>
    </row>
    <row r="114" spans="1:23" x14ac:dyDescent="0.25">
      <c r="A114" s="32"/>
      <c r="B114" s="33"/>
      <c r="C114" s="10"/>
      <c r="D114" s="34"/>
      <c r="E114" s="34"/>
      <c r="F114" s="34"/>
      <c r="G114" s="34"/>
      <c r="I114" s="208"/>
      <c r="J114" s="179"/>
      <c r="K114" s="182"/>
      <c r="L114" s="209"/>
      <c r="M114" s="209"/>
      <c r="N114" s="209"/>
      <c r="O114" s="209"/>
      <c r="Q114" s="208"/>
      <c r="R114" s="179"/>
      <c r="S114" s="182"/>
      <c r="T114" s="209"/>
      <c r="U114" s="209"/>
      <c r="V114" s="209"/>
      <c r="W114" s="209"/>
    </row>
    <row r="115" spans="1:23" x14ac:dyDescent="0.25">
      <c r="A115" s="32"/>
      <c r="B115" s="33"/>
      <c r="C115" s="10"/>
      <c r="D115" s="34"/>
      <c r="E115" s="34"/>
      <c r="F115" s="34"/>
      <c r="G115" s="34"/>
      <c r="I115" s="208"/>
      <c r="J115" s="179"/>
      <c r="K115" s="182"/>
      <c r="L115" s="209"/>
      <c r="M115" s="209"/>
      <c r="N115" s="209"/>
      <c r="O115" s="209"/>
      <c r="Q115" s="208"/>
      <c r="R115" s="179"/>
      <c r="S115" s="182"/>
      <c r="T115" s="209"/>
      <c r="U115" s="209"/>
      <c r="V115" s="209"/>
      <c r="W115" s="209"/>
    </row>
    <row r="116" spans="1:23" x14ac:dyDescent="0.25">
      <c r="A116" s="32"/>
      <c r="B116" s="33"/>
      <c r="C116" s="10"/>
      <c r="D116" s="34"/>
      <c r="E116" s="34"/>
      <c r="F116" s="34"/>
      <c r="G116" s="34"/>
      <c r="I116" s="208"/>
      <c r="J116" s="179"/>
      <c r="K116" s="182"/>
      <c r="L116" s="209"/>
      <c r="M116" s="209"/>
      <c r="N116" s="209"/>
      <c r="O116" s="209"/>
      <c r="Q116" s="208"/>
      <c r="R116" s="179"/>
      <c r="S116" s="182"/>
      <c r="T116" s="209"/>
      <c r="U116" s="209"/>
      <c r="V116" s="209"/>
      <c r="W116" s="209"/>
    </row>
    <row r="117" spans="1:23" x14ac:dyDescent="0.25">
      <c r="A117" s="32"/>
      <c r="B117" s="33"/>
      <c r="C117" s="10"/>
      <c r="D117" s="34"/>
      <c r="E117" s="34"/>
      <c r="F117" s="34"/>
      <c r="G117" s="34"/>
      <c r="I117" s="208"/>
      <c r="J117" s="179"/>
      <c r="K117" s="182"/>
      <c r="L117" s="209"/>
      <c r="M117" s="209"/>
      <c r="N117" s="209"/>
      <c r="O117" s="209"/>
      <c r="Q117" s="208"/>
      <c r="R117" s="179"/>
      <c r="S117" s="182"/>
      <c r="T117" s="209"/>
      <c r="U117" s="209"/>
      <c r="V117" s="209"/>
      <c r="W117" s="209"/>
    </row>
    <row r="118" spans="1:23" x14ac:dyDescent="0.25">
      <c r="A118" s="32"/>
      <c r="B118" s="33"/>
      <c r="C118" s="10"/>
      <c r="D118" s="34"/>
      <c r="E118" s="34"/>
      <c r="F118" s="34"/>
      <c r="G118" s="34"/>
      <c r="I118" s="208"/>
      <c r="J118" s="179"/>
      <c r="K118" s="182"/>
      <c r="L118" s="209"/>
      <c r="M118" s="209"/>
      <c r="N118" s="209"/>
      <c r="O118" s="209"/>
      <c r="Q118" s="208"/>
      <c r="R118" s="179"/>
      <c r="S118" s="182"/>
      <c r="T118" s="209"/>
      <c r="U118" s="209"/>
      <c r="V118" s="209"/>
      <c r="W118" s="209"/>
    </row>
    <row r="119" spans="1:23" x14ac:dyDescent="0.25">
      <c r="A119" s="32"/>
      <c r="B119" s="33"/>
      <c r="C119" s="10"/>
      <c r="D119" s="34"/>
      <c r="E119" s="34"/>
      <c r="F119" s="34"/>
      <c r="G119" s="34"/>
      <c r="I119" s="208"/>
      <c r="J119" s="179"/>
      <c r="K119" s="182"/>
      <c r="L119" s="209"/>
      <c r="M119" s="209"/>
      <c r="N119" s="209"/>
      <c r="O119" s="209"/>
      <c r="Q119" s="208"/>
      <c r="R119" s="179"/>
      <c r="S119" s="182"/>
      <c r="T119" s="209"/>
      <c r="U119" s="209"/>
      <c r="V119" s="209"/>
      <c r="W119" s="209"/>
    </row>
    <row r="120" spans="1:23" x14ac:dyDescent="0.25">
      <c r="A120" s="32"/>
      <c r="B120" s="33"/>
      <c r="C120" s="10"/>
      <c r="D120" s="34"/>
      <c r="E120" s="34"/>
      <c r="F120" s="34"/>
      <c r="G120" s="34"/>
      <c r="I120" s="208"/>
      <c r="J120" s="179"/>
      <c r="K120" s="182"/>
      <c r="L120" s="209"/>
      <c r="M120" s="209"/>
      <c r="N120" s="209"/>
      <c r="O120" s="209"/>
      <c r="Q120" s="208"/>
      <c r="R120" s="179"/>
      <c r="S120" s="182"/>
      <c r="T120" s="209"/>
      <c r="U120" s="209"/>
      <c r="V120" s="209"/>
      <c r="W120" s="209"/>
    </row>
    <row r="121" spans="1:23" x14ac:dyDescent="0.25">
      <c r="A121" s="32"/>
      <c r="B121" s="33"/>
      <c r="C121" s="10"/>
      <c r="D121" s="34"/>
      <c r="E121" s="34"/>
      <c r="F121" s="34"/>
      <c r="G121" s="34"/>
      <c r="I121" s="208"/>
      <c r="J121" s="179"/>
      <c r="K121" s="182"/>
      <c r="L121" s="209"/>
      <c r="M121" s="209"/>
      <c r="N121" s="209"/>
      <c r="O121" s="209"/>
      <c r="Q121" s="208"/>
      <c r="R121" s="179"/>
      <c r="S121" s="182"/>
      <c r="T121" s="209"/>
      <c r="U121" s="209"/>
      <c r="V121" s="209"/>
      <c r="W121" s="209"/>
    </row>
    <row r="122" spans="1:23" x14ac:dyDescent="0.25">
      <c r="A122" s="32"/>
      <c r="B122" s="33"/>
      <c r="C122" s="10"/>
      <c r="D122" s="34"/>
      <c r="E122" s="34"/>
      <c r="F122" s="34"/>
      <c r="G122" s="34"/>
      <c r="I122" s="208"/>
      <c r="J122" s="179"/>
      <c r="K122" s="182"/>
      <c r="L122" s="209"/>
      <c r="M122" s="209"/>
      <c r="N122" s="209"/>
      <c r="O122" s="209"/>
      <c r="Q122" s="208"/>
      <c r="R122" s="179"/>
      <c r="S122" s="182"/>
      <c r="T122" s="209"/>
      <c r="U122" s="209"/>
      <c r="V122" s="209"/>
      <c r="W122" s="209"/>
    </row>
    <row r="123" spans="1:23" x14ac:dyDescent="0.25">
      <c r="A123" s="32"/>
      <c r="B123" s="33"/>
      <c r="C123" s="10"/>
      <c r="D123" s="34"/>
      <c r="E123" s="34"/>
      <c r="F123" s="34"/>
      <c r="G123" s="34"/>
      <c r="I123" s="208"/>
      <c r="J123" s="179"/>
      <c r="K123" s="182"/>
      <c r="L123" s="209"/>
      <c r="M123" s="209"/>
      <c r="N123" s="209"/>
      <c r="O123" s="209"/>
      <c r="Q123" s="208"/>
      <c r="R123" s="179"/>
      <c r="S123" s="182"/>
      <c r="T123" s="209"/>
      <c r="U123" s="209"/>
      <c r="V123" s="209"/>
      <c r="W123" s="209"/>
    </row>
    <row r="124" spans="1:23" x14ac:dyDescent="0.25">
      <c r="A124" s="32"/>
      <c r="B124" s="33"/>
      <c r="C124" s="10"/>
      <c r="D124" s="34"/>
      <c r="E124" s="34"/>
      <c r="F124" s="34"/>
      <c r="G124" s="34"/>
      <c r="I124" s="208"/>
      <c r="J124" s="179"/>
      <c r="K124" s="182"/>
      <c r="L124" s="209"/>
      <c r="M124" s="209"/>
      <c r="N124" s="209"/>
      <c r="O124" s="209"/>
      <c r="Q124" s="208"/>
      <c r="R124" s="179"/>
      <c r="S124" s="182"/>
      <c r="T124" s="209"/>
      <c r="U124" s="209"/>
      <c r="V124" s="209"/>
      <c r="W124" s="209"/>
    </row>
    <row r="125" spans="1:23" x14ac:dyDescent="0.25">
      <c r="A125" s="32"/>
      <c r="B125" s="33"/>
      <c r="C125" s="10"/>
      <c r="D125" s="34"/>
      <c r="E125" s="34"/>
      <c r="F125" s="34"/>
      <c r="G125" s="34"/>
      <c r="I125" s="208"/>
      <c r="J125" s="179"/>
      <c r="K125" s="182"/>
      <c r="L125" s="209"/>
      <c r="M125" s="209"/>
      <c r="N125" s="209"/>
      <c r="O125" s="209"/>
      <c r="Q125" s="208"/>
      <c r="R125" s="179"/>
      <c r="S125" s="182"/>
      <c r="T125" s="209"/>
      <c r="U125" s="209"/>
      <c r="V125" s="209"/>
      <c r="W125" s="209"/>
    </row>
    <row r="126" spans="1:23" x14ac:dyDescent="0.25">
      <c r="A126" s="32"/>
      <c r="B126" s="33"/>
      <c r="C126" s="10"/>
      <c r="D126" s="34"/>
      <c r="E126" s="34"/>
      <c r="F126" s="34"/>
      <c r="G126" s="34"/>
      <c r="I126" s="208"/>
      <c r="J126" s="179"/>
      <c r="K126" s="182"/>
      <c r="L126" s="209"/>
      <c r="M126" s="209"/>
      <c r="N126" s="209"/>
      <c r="O126" s="209"/>
      <c r="Q126" s="208"/>
      <c r="R126" s="179"/>
      <c r="S126" s="182"/>
      <c r="T126" s="209"/>
      <c r="U126" s="209"/>
      <c r="V126" s="209"/>
      <c r="W126" s="209"/>
    </row>
    <row r="127" spans="1:23" x14ac:dyDescent="0.25">
      <c r="A127" s="32"/>
      <c r="B127" s="33"/>
      <c r="C127" s="10"/>
      <c r="D127" s="34"/>
      <c r="E127" s="34"/>
      <c r="F127" s="34"/>
      <c r="G127" s="34"/>
      <c r="I127" s="208"/>
      <c r="J127" s="179"/>
      <c r="K127" s="182"/>
      <c r="L127" s="209"/>
      <c r="M127" s="209"/>
      <c r="N127" s="209"/>
      <c r="O127" s="209"/>
      <c r="Q127" s="208"/>
      <c r="R127" s="179"/>
      <c r="S127" s="182"/>
      <c r="T127" s="209"/>
      <c r="U127" s="209"/>
      <c r="V127" s="209"/>
      <c r="W127" s="209"/>
    </row>
    <row r="128" spans="1:23" x14ac:dyDescent="0.25">
      <c r="A128" s="32"/>
      <c r="B128" s="33"/>
      <c r="C128" s="10"/>
      <c r="D128" s="34"/>
      <c r="E128" s="34"/>
      <c r="F128" s="34"/>
      <c r="G128" s="34"/>
      <c r="I128" s="208"/>
      <c r="J128" s="179"/>
      <c r="K128" s="182"/>
      <c r="L128" s="209"/>
      <c r="M128" s="209"/>
      <c r="N128" s="209"/>
      <c r="O128" s="209"/>
      <c r="Q128" s="208"/>
      <c r="R128" s="179"/>
      <c r="S128" s="182"/>
      <c r="T128" s="209"/>
      <c r="U128" s="209"/>
      <c r="V128" s="209"/>
      <c r="W128" s="209"/>
    </row>
    <row r="129" spans="1:23" x14ac:dyDescent="0.25">
      <c r="A129" s="32"/>
      <c r="B129" s="33"/>
      <c r="C129" s="10"/>
      <c r="D129" s="34"/>
      <c r="E129" s="34"/>
      <c r="F129" s="34"/>
      <c r="G129" s="34"/>
      <c r="I129" s="208"/>
      <c r="J129" s="179"/>
      <c r="K129" s="182"/>
      <c r="L129" s="209"/>
      <c r="M129" s="209"/>
      <c r="N129" s="209"/>
      <c r="O129" s="209"/>
      <c r="Q129" s="208"/>
      <c r="R129" s="179"/>
      <c r="S129" s="182"/>
      <c r="T129" s="209"/>
      <c r="U129" s="209"/>
      <c r="V129" s="209"/>
      <c r="W129" s="209"/>
    </row>
    <row r="130" spans="1:23" x14ac:dyDescent="0.25">
      <c r="A130" s="32"/>
      <c r="B130" s="33"/>
      <c r="C130" s="10"/>
      <c r="D130" s="34"/>
      <c r="E130" s="34"/>
      <c r="F130" s="34"/>
      <c r="G130" s="34"/>
      <c r="I130" s="208"/>
      <c r="J130" s="179"/>
      <c r="K130" s="182"/>
      <c r="L130" s="209"/>
      <c r="M130" s="209"/>
      <c r="N130" s="209"/>
      <c r="O130" s="209"/>
      <c r="Q130" s="208"/>
      <c r="R130" s="179"/>
      <c r="S130" s="182"/>
      <c r="T130" s="209"/>
      <c r="U130" s="209"/>
      <c r="V130" s="209"/>
      <c r="W130" s="209"/>
    </row>
    <row r="131" spans="1:23" x14ac:dyDescent="0.25">
      <c r="A131" s="32"/>
      <c r="B131" s="33"/>
      <c r="C131" s="10"/>
      <c r="D131" s="34"/>
      <c r="E131" s="34"/>
      <c r="F131" s="34"/>
      <c r="G131" s="34"/>
      <c r="I131" s="208"/>
      <c r="J131" s="179"/>
      <c r="K131" s="182"/>
      <c r="L131" s="209"/>
      <c r="M131" s="209"/>
      <c r="N131" s="209"/>
      <c r="O131" s="209"/>
      <c r="Q131" s="208"/>
      <c r="R131" s="179"/>
      <c r="S131" s="182"/>
      <c r="T131" s="209"/>
      <c r="U131" s="209"/>
      <c r="V131" s="209"/>
      <c r="W131" s="209"/>
    </row>
    <row r="132" spans="1:23" x14ac:dyDescent="0.25">
      <c r="A132" s="32"/>
      <c r="B132" s="33"/>
      <c r="C132" s="10"/>
      <c r="D132" s="34"/>
      <c r="E132" s="34"/>
      <c r="F132" s="34"/>
      <c r="G132" s="34"/>
      <c r="I132" s="208"/>
      <c r="J132" s="179"/>
      <c r="K132" s="182"/>
      <c r="L132" s="209"/>
      <c r="M132" s="209"/>
      <c r="N132" s="209"/>
      <c r="O132" s="209"/>
      <c r="Q132" s="208"/>
      <c r="R132" s="179"/>
      <c r="S132" s="182"/>
      <c r="T132" s="209"/>
      <c r="U132" s="209"/>
      <c r="V132" s="209"/>
      <c r="W132" s="209"/>
    </row>
    <row r="133" spans="1:23" x14ac:dyDescent="0.25">
      <c r="A133" s="32"/>
      <c r="B133" s="33"/>
      <c r="C133" s="10"/>
      <c r="D133" s="34"/>
      <c r="E133" s="34"/>
      <c r="F133" s="34"/>
      <c r="G133" s="34"/>
      <c r="I133" s="208"/>
      <c r="J133" s="179"/>
      <c r="K133" s="182"/>
      <c r="L133" s="209"/>
      <c r="M133" s="209"/>
      <c r="N133" s="209"/>
      <c r="O133" s="209"/>
      <c r="Q133" s="208"/>
      <c r="R133" s="179"/>
      <c r="S133" s="182"/>
      <c r="T133" s="209"/>
      <c r="U133" s="209"/>
      <c r="V133" s="209"/>
      <c r="W133" s="209"/>
    </row>
    <row r="134" spans="1:23" x14ac:dyDescent="0.25">
      <c r="A134" s="32"/>
      <c r="B134" s="33"/>
      <c r="C134" s="10"/>
      <c r="D134" s="34"/>
      <c r="E134" s="34"/>
      <c r="F134" s="34"/>
      <c r="G134" s="34"/>
      <c r="I134" s="208"/>
      <c r="J134" s="179"/>
      <c r="K134" s="182"/>
      <c r="L134" s="209"/>
      <c r="M134" s="209"/>
      <c r="N134" s="209"/>
      <c r="O134" s="209"/>
      <c r="Q134" s="208"/>
      <c r="R134" s="179"/>
      <c r="S134" s="182"/>
      <c r="T134" s="209"/>
      <c r="U134" s="209"/>
      <c r="V134" s="209"/>
      <c r="W134" s="209"/>
    </row>
    <row r="135" spans="1:23" x14ac:dyDescent="0.25">
      <c r="A135" s="32"/>
      <c r="B135" s="33"/>
      <c r="C135" s="10"/>
      <c r="D135" s="34"/>
      <c r="E135" s="34"/>
      <c r="F135" s="34"/>
      <c r="G135" s="34"/>
      <c r="I135" s="208"/>
      <c r="J135" s="179"/>
      <c r="K135" s="182"/>
      <c r="L135" s="209"/>
      <c r="M135" s="209"/>
      <c r="N135" s="209"/>
      <c r="O135" s="209"/>
      <c r="Q135" s="208"/>
      <c r="R135" s="179"/>
      <c r="S135" s="182"/>
      <c r="T135" s="209"/>
      <c r="U135" s="209"/>
      <c r="V135" s="209"/>
      <c r="W135" s="209"/>
    </row>
    <row r="136" spans="1:23" x14ac:dyDescent="0.25">
      <c r="A136" s="32"/>
      <c r="B136" s="33"/>
      <c r="C136" s="10"/>
      <c r="D136" s="34"/>
      <c r="E136" s="34"/>
      <c r="F136" s="34"/>
      <c r="G136" s="34"/>
      <c r="I136" s="208"/>
      <c r="J136" s="179"/>
      <c r="K136" s="182"/>
      <c r="L136" s="209"/>
      <c r="M136" s="209"/>
      <c r="N136" s="209"/>
      <c r="O136" s="209"/>
      <c r="Q136" s="208"/>
      <c r="R136" s="179"/>
      <c r="S136" s="182"/>
      <c r="T136" s="209"/>
      <c r="U136" s="209"/>
      <c r="V136" s="209"/>
      <c r="W136" s="209"/>
    </row>
    <row r="137" spans="1:23" x14ac:dyDescent="0.25">
      <c r="A137" s="32"/>
      <c r="B137" s="33"/>
      <c r="C137" s="10"/>
      <c r="D137" s="34"/>
      <c r="E137" s="34"/>
      <c r="F137" s="34"/>
      <c r="G137" s="34"/>
      <c r="I137" s="208"/>
      <c r="J137" s="179"/>
      <c r="K137" s="182"/>
      <c r="L137" s="209"/>
      <c r="M137" s="209"/>
      <c r="N137" s="209"/>
      <c r="O137" s="209"/>
      <c r="Q137" s="208"/>
      <c r="R137" s="179"/>
      <c r="S137" s="182"/>
      <c r="T137" s="209"/>
      <c r="U137" s="209"/>
      <c r="V137" s="209"/>
      <c r="W137" s="209"/>
    </row>
    <row r="138" spans="1:23" x14ac:dyDescent="0.25">
      <c r="B138" s="33"/>
      <c r="E138" s="34"/>
      <c r="J138" s="179"/>
      <c r="M138" s="209"/>
      <c r="R138" s="179"/>
      <c r="U138" s="209"/>
    </row>
    <row r="139" spans="1:23" x14ac:dyDescent="0.25">
      <c r="B139" s="33"/>
      <c r="J139" s="179"/>
      <c r="R139" s="179"/>
    </row>
    <row r="140" spans="1:23" x14ac:dyDescent="0.25">
      <c r="B140" s="33"/>
      <c r="J140" s="179"/>
      <c r="R140" s="179"/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>
  <documentManagement>
    <Kontrollitud xmlns="9b75d5ef-9f4b-4445-abe8-84a77c292844">Kontrollimata</Kontrollitud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31DA7DF3856F8439F509C6DE8795A43" ma:contentTypeVersion="1" ma:contentTypeDescription="Loo uus dokument" ma:contentTypeScope="" ma:versionID="f9186f1e860b63484ff8a703331670e3">
  <xsd:schema xmlns:xsd="http://www.w3.org/2001/XMLSchema" xmlns:p="http://schemas.microsoft.com/office/2006/metadata/properties" xmlns:ns2="9b75d5ef-9f4b-4445-abe8-84a77c292844" targetNamespace="http://schemas.microsoft.com/office/2006/metadata/properties" ma:root="true" ma:fieldsID="9ad61f2c16ca37057969804c7e57f648" ns2:_="">
    <xsd:import namespace="9b75d5ef-9f4b-4445-abe8-84a77c292844"/>
    <xsd:element name="properties">
      <xsd:complexType>
        <xsd:sequence>
          <xsd:element name="documentManagement">
            <xsd:complexType>
              <xsd:all>
                <xsd:element ref="ns2:Kontrollitud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9b75d5ef-9f4b-4445-abe8-84a77c292844" elementFormDefault="qualified">
    <xsd:import namespace="http://schemas.microsoft.com/office/2006/documentManagement/types"/>
    <xsd:element name="Kontrollitud" ma:index="8" nillable="true" ma:displayName="Kontrollitud" ma:default="Kontrollimata" ma:format="Dropdown" ma:internalName="Kontrollitud">
      <xsd:simpleType>
        <xsd:restriction base="dms:Choice">
          <xsd:enumeration value="Kontrollimata"/>
          <xsd:enumeration value="Vajab parandamist"/>
          <xsd:enumeration value="Korras"/>
          <xsd:enumeration value="Välja saadetud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 ma:readOnly="true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5F1DE183-623A-48D4-8F20-B43A9A776303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9b75d5ef-9f4b-4445-abe8-84a77c292844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35AEE50F-F6B2-4C9F-BC0A-198C3B4D93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b75d5ef-9f4b-4445-abe8-84a77c292844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91A83B65-561B-4064-902D-7F25125357D4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2EF27AF7-96C8-468D-BDEC-BF4FBC6A3E85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Lisa 3</vt:lpstr>
      <vt:lpstr>Lisa 3 abitabel</vt:lpstr>
      <vt:lpstr>kapitalikomponendi annuiteet</vt:lpstr>
    </vt:vector>
  </TitlesOfParts>
  <Company>Riigi Kinnisvara 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MargitD</dc:creator>
  <cp:lastModifiedBy>Kristin Tamm</cp:lastModifiedBy>
  <cp:lastPrinted>2014-01-27T12:16:44Z</cp:lastPrinted>
  <dcterms:created xsi:type="dcterms:W3CDTF">2009-11-20T06:24:07Z</dcterms:created>
  <dcterms:modified xsi:type="dcterms:W3CDTF">2019-02-28T15:22:14Z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Valdkond">
    <vt:lpwstr>Normdokumendid</vt:lpwstr>
  </property>
  <property fmtid="{D5CDD505-2E9C-101B-9397-08002B2CF9AE}" pid="3" name="ContentType">
    <vt:lpwstr>Dokument</vt:lpwstr>
  </property>
  <property fmtid="{D5CDD505-2E9C-101B-9397-08002B2CF9AE}" pid="4" name="ContentTypeId">
    <vt:lpwstr>0x010100631DA7DF3856F8439F509C6DE8795A43</vt:lpwstr>
  </property>
</Properties>
</file>